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435" tabRatio="621"/>
  </bookViews>
  <sheets>
    <sheet name="BDI" sheetId="34" r:id="rId1"/>
  </sheets>
  <definedNames>
    <definedName name="_xlnm.Print_Area" localSheetId="0">BDI!$A$1:$G$50</definedName>
    <definedName name="_xlnm.Print_Titles" localSheetId="0">BDI!$1:$8</definedName>
  </definedNames>
  <calcPr calcId="125725"/>
</workbook>
</file>

<file path=xl/calcChain.xml><?xml version="1.0" encoding="utf-8"?>
<calcChain xmlns="http://schemas.openxmlformats.org/spreadsheetml/2006/main">
  <c r="BU311" i="34"/>
  <c r="BU310"/>
  <c r="BU309"/>
  <c r="CD308"/>
  <c r="CD309" s="1"/>
  <c r="CD310" s="1"/>
  <c r="CD311" s="1"/>
  <c r="CD312" s="1"/>
  <c r="BT308"/>
  <c r="BU308" s="1"/>
  <c r="CE307"/>
  <c r="CD307"/>
  <c r="BU307"/>
  <c r="BT306"/>
  <c r="BU306" s="1"/>
  <c r="CE300"/>
  <c r="CD300"/>
  <c r="CD301" s="1"/>
  <c r="CD302" s="1"/>
  <c r="CD303" s="1"/>
  <c r="CD304" s="1"/>
  <c r="CD305" s="1"/>
  <c r="CD295"/>
  <c r="CD296" s="1"/>
  <c r="CD297" s="1"/>
  <c r="CD298" s="1"/>
  <c r="CD299" s="1"/>
  <c r="BU295"/>
  <c r="BW295" s="1"/>
  <c r="D50" s="1"/>
  <c r="CE294"/>
  <c r="CD294"/>
  <c r="CD288"/>
  <c r="CD289" s="1"/>
  <c r="CD290" s="1"/>
  <c r="CD291" s="1"/>
  <c r="CD292" s="1"/>
  <c r="CE287"/>
  <c r="CD287"/>
  <c r="CE279"/>
  <c r="CD279"/>
  <c r="CD280" s="1"/>
  <c r="CD281" s="1"/>
  <c r="CD282" s="1"/>
  <c r="CD283" s="1"/>
  <c r="CD284" s="1"/>
  <c r="CE271"/>
  <c r="CD271"/>
  <c r="CD272" s="1"/>
  <c r="CD273" s="1"/>
  <c r="CD274" s="1"/>
  <c r="CD275" s="1"/>
  <c r="CD276" s="1"/>
  <c r="CI267"/>
  <c r="BV262"/>
  <c r="BV261"/>
  <c r="BV260"/>
  <c r="BV259"/>
  <c r="BV258"/>
  <c r="BV257"/>
  <c r="K54"/>
  <c r="K46"/>
  <c r="I38"/>
  <c r="I37"/>
  <c r="I36"/>
  <c r="I35"/>
  <c r="I34"/>
  <c r="F26"/>
  <c r="F56" s="1"/>
  <c r="I56" s="1"/>
  <c r="C24"/>
  <c r="CI266" s="1"/>
  <c r="K11"/>
  <c r="B15" l="1"/>
  <c r="BX295"/>
  <c r="E50" s="1"/>
  <c r="F40"/>
  <c r="I40" s="1"/>
  <c r="E46" s="1"/>
  <c r="B47" s="1"/>
  <c r="E54"/>
  <c r="BU296"/>
  <c r="BV295"/>
  <c r="C50" s="1"/>
  <c r="BU297" l="1"/>
  <c r="BX296"/>
  <c r="E34" s="1"/>
  <c r="BW296"/>
  <c r="D34" s="1"/>
  <c r="BV296"/>
  <c r="C34" s="1"/>
  <c r="K34" l="1"/>
  <c r="BU298"/>
  <c r="BW297"/>
  <c r="D35" s="1"/>
  <c r="BX297"/>
  <c r="E35" s="1"/>
  <c r="K35" s="1"/>
  <c r="BV297"/>
  <c r="C35" s="1"/>
  <c r="BX298" l="1"/>
  <c r="E36" s="1"/>
  <c r="BU299"/>
  <c r="BW298"/>
  <c r="D36" s="1"/>
  <c r="BV298"/>
  <c r="C36" s="1"/>
  <c r="BU300" l="1"/>
  <c r="BX299"/>
  <c r="E37" s="1"/>
  <c r="BW299"/>
  <c r="D37" s="1"/>
  <c r="BV299"/>
  <c r="C37" s="1"/>
  <c r="K36"/>
  <c r="K37" l="1"/>
  <c r="BV300"/>
  <c r="C38" s="1"/>
  <c r="BX300"/>
  <c r="E38" s="1"/>
  <c r="K38" s="1"/>
  <c r="BW300"/>
  <c r="D38" s="1"/>
</calcChain>
</file>

<file path=xl/sharedStrings.xml><?xml version="1.0" encoding="utf-8"?>
<sst xmlns="http://schemas.openxmlformats.org/spreadsheetml/2006/main" count="106" uniqueCount="65">
  <si>
    <t>Risco</t>
  </si>
  <si>
    <t>PIS</t>
  </si>
  <si>
    <t>CIDADE: PRIMAVERA DO LESTE/MT</t>
  </si>
  <si>
    <r>
      <t xml:space="preserve">VERIFICAÇÃO DO BDI - ACÓRDÃO 2.622/2013      </t>
    </r>
    <r>
      <rPr>
        <b/>
        <sz val="10"/>
        <rFont val="Cambria"/>
        <family val="1"/>
        <scheme val="major"/>
      </rPr>
      <t xml:space="preserve"> Rev 02</t>
    </r>
  </si>
  <si>
    <t>DADOS INICIAIS</t>
  </si>
  <si>
    <t>TIPO DE OBRA:</t>
  </si>
  <si>
    <t>Construção e Manutenção de Estações e Redes de Distribuição de Energia Elétrica</t>
  </si>
  <si>
    <t>ENQUADRAMENTO NA DESONERAÇÃO CONFORME LEI N° 12.844/2013:*</t>
  </si>
  <si>
    <t>NÃO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</si>
  <si>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</si>
  <si>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</si>
  <si>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</si>
  <si>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</si>
  <si>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</si>
  <si>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</si>
  <si>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</si>
  <si>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</si>
  <si>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</si>
  <si>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</si>
  <si>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</si>
  <si>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</si>
  <si>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</si>
  <si>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</si>
  <si>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</si>
  <si>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</si>
  <si>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Administração Central</t>
  </si>
  <si>
    <t>Seguro e Garantia</t>
  </si>
  <si>
    <t>Despesas Financeiras</t>
  </si>
  <si>
    <t>Lucro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</si>
  <si>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</si>
  <si>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</si>
  <si>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</si>
  <si>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</si>
  <si>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</si>
  <si>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</si>
  <si>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</si>
  <si>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</si>
  <si>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CÓDIGO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</si>
  <si>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</si>
  <si>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</si>
  <si>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</si>
  <si>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</si>
  <si>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</si>
  <si>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</si>
  <si>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</si>
  <si>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</si>
  <si>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</si>
  <si>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</si>
  <si>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</si>
  <si>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</si>
  <si>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</si>
  <si>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</si>
  <si>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</si>
  <si>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</si>
  <si>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</si>
  <si>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</si>
  <si>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</si>
  <si>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</si>
  <si>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</si>
  <si>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BDI</t>
  </si>
  <si>
    <t>1 Quartil</t>
  </si>
  <si>
    <t>3 Quartil</t>
  </si>
  <si>
    <t>OBARA :  IMPLANTAÇÃO DE ILUMINAÇÃO NATALINA</t>
  </si>
  <si>
    <t>LOCAL: PRAÇA DA MATRIZ E OUTROS</t>
  </si>
  <si>
    <t>Galdino Ricardo da Silva                         CREA 5801/ D-MS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</si>
</sst>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#,##0.00_ ;\-#,##0.00\ "/>
    <numFmt numFmtId="168" formatCode="0.000%"/>
    <numFmt numFmtId="169" formatCode="0.0%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indexed="12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color indexed="10"/>
      <name val="Cambria"/>
      <family val="1"/>
      <scheme val="major"/>
    </font>
    <font>
      <b/>
      <sz val="14"/>
      <color indexed="10"/>
      <name val="Cambria"/>
      <family val="1"/>
      <scheme val="major"/>
    </font>
    <font>
      <b/>
      <sz val="10"/>
      <color indexed="62"/>
      <name val="Cambria"/>
      <family val="1"/>
      <scheme val="major"/>
    </font>
    <font>
      <sz val="10"/>
      <color indexed="62"/>
      <name val="Cambria"/>
      <family val="1"/>
      <scheme val="major"/>
    </font>
    <font>
      <sz val="11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19">
    <xf numFmtId="0" fontId="0" fillId="0" borderId="0"/>
    <xf numFmtId="166" fontId="6" fillId="0" borderId="0" applyBorder="0" applyProtection="0"/>
    <xf numFmtId="165" fontId="6" fillId="0" borderId="0" applyBorder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3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6" borderId="0" applyNumberFormat="0" applyBorder="0" applyAlignment="0" applyProtection="0"/>
    <xf numFmtId="0" fontId="23" fillId="27" borderId="1" applyNumberFormat="0" applyAlignment="0" applyProtection="0"/>
    <xf numFmtId="0" fontId="16" fillId="11" borderId="1" applyNumberFormat="0" applyAlignment="0" applyProtection="0"/>
    <xf numFmtId="0" fontId="18" fillId="12" borderId="2" applyNumberFormat="0" applyAlignment="0" applyProtection="0"/>
    <xf numFmtId="0" fontId="17" fillId="0" borderId="3" applyNumberFormat="0" applyFill="0" applyAlignment="0" applyProtection="0"/>
    <xf numFmtId="0" fontId="18" fillId="12" borderId="2" applyNumberFormat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4" fillId="7" borderId="1" applyNumberFormat="0" applyAlignment="0" applyProtection="0"/>
    <xf numFmtId="0" fontId="19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4" fillId="5" borderId="1" applyNumberFormat="0" applyAlignment="0" applyProtection="0"/>
    <xf numFmtId="0" fontId="27" fillId="0" borderId="17" applyNumberFormat="0" applyFill="0" applyAlignment="0" applyProtection="0"/>
    <xf numFmtId="0" fontId="13" fillId="7" borderId="0" applyNumberFormat="0" applyBorder="0" applyAlignment="0" applyProtection="0"/>
    <xf numFmtId="0" fontId="28" fillId="7" borderId="0" applyNumberFormat="0" applyBorder="0" applyAlignment="0" applyProtection="0"/>
    <xf numFmtId="0" fontId="5" fillId="4" borderId="4" applyNumberFormat="0" applyFont="0" applyAlignment="0" applyProtection="0"/>
    <xf numFmtId="0" fontId="4" fillId="4" borderId="4" applyNumberFormat="0" applyFont="0" applyAlignment="0" applyProtection="0"/>
    <xf numFmtId="0" fontId="15" fillId="27" borderId="5" applyNumberFormat="0" applyAlignment="0" applyProtection="0"/>
    <xf numFmtId="0" fontId="15" fillId="11" borderId="5" applyNumberFormat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27" borderId="30" applyNumberFormat="0" applyAlignment="0" applyProtection="0"/>
    <xf numFmtId="0" fontId="16" fillId="11" borderId="30" applyNumberFormat="0" applyAlignment="0" applyProtection="0"/>
    <xf numFmtId="0" fontId="14" fillId="7" borderId="30" applyNumberFormat="0" applyAlignment="0" applyProtection="0"/>
    <xf numFmtId="0" fontId="14" fillId="5" borderId="30" applyNumberFormat="0" applyAlignment="0" applyProtection="0"/>
    <xf numFmtId="0" fontId="5" fillId="4" borderId="31" applyNumberFormat="0" applyFont="0" applyAlignment="0" applyProtection="0"/>
    <xf numFmtId="0" fontId="4" fillId="4" borderId="31" applyNumberFormat="0" applyFont="0" applyAlignment="0" applyProtection="0"/>
    <xf numFmtId="0" fontId="15" fillId="27" borderId="32" applyNumberFormat="0" applyAlignment="0" applyProtection="0"/>
    <xf numFmtId="0" fontId="15" fillId="11" borderId="32" applyNumberFormat="0" applyAlignment="0" applyProtection="0"/>
    <xf numFmtId="0" fontId="20" fillId="0" borderId="33" applyNumberFormat="0" applyFill="0" applyAlignment="0" applyProtection="0"/>
    <xf numFmtId="0" fontId="5" fillId="4" borderId="31" applyNumberFormat="0" applyFont="0" applyAlignment="0" applyProtection="0"/>
    <xf numFmtId="0" fontId="5" fillId="4" borderId="31" applyNumberFormat="0" applyFont="0" applyAlignment="0" applyProtection="0"/>
    <xf numFmtId="0" fontId="5" fillId="4" borderId="31" applyNumberFormat="0" applyFont="0" applyAlignment="0" applyProtection="0"/>
  </cellStyleXfs>
  <cellXfs count="127">
    <xf numFmtId="0" fontId="0" fillId="0" borderId="0" xfId="0"/>
    <xf numFmtId="0" fontId="30" fillId="0" borderId="0" xfId="0" applyFont="1" applyProtection="1"/>
    <xf numFmtId="0" fontId="30" fillId="18" borderId="36" xfId="0" applyFont="1" applyFill="1" applyBorder="1" applyProtection="1"/>
    <xf numFmtId="0" fontId="30" fillId="18" borderId="37" xfId="0" applyFont="1" applyFill="1" applyBorder="1" applyProtection="1"/>
    <xf numFmtId="0" fontId="30" fillId="18" borderId="38" xfId="0" applyFont="1" applyFill="1" applyBorder="1" applyProtection="1"/>
    <xf numFmtId="0" fontId="30" fillId="18" borderId="39" xfId="0" applyFont="1" applyFill="1" applyBorder="1" applyProtection="1"/>
    <xf numFmtId="0" fontId="30" fillId="18" borderId="41" xfId="0" applyFont="1" applyFill="1" applyBorder="1" applyProtection="1"/>
    <xf numFmtId="0" fontId="30" fillId="18" borderId="19" xfId="0" applyFont="1" applyFill="1" applyBorder="1" applyProtection="1"/>
    <xf numFmtId="0" fontId="33" fillId="18" borderId="0" xfId="0" applyFont="1" applyFill="1" applyBorder="1" applyAlignment="1" applyProtection="1">
      <alignment horizontal="center" vertical="center"/>
    </xf>
    <xf numFmtId="0" fontId="30" fillId="18" borderId="20" xfId="0" applyFont="1" applyFill="1" applyBorder="1" applyProtection="1"/>
    <xf numFmtId="0" fontId="30" fillId="0" borderId="0" xfId="0" applyFont="1" applyBorder="1" applyProtection="1"/>
    <xf numFmtId="0" fontId="32" fillId="18" borderId="0" xfId="0" applyFont="1" applyFill="1" applyBorder="1" applyAlignment="1" applyProtection="1">
      <alignment vertical="center"/>
    </xf>
    <xf numFmtId="0" fontId="34" fillId="18" borderId="0" xfId="0" applyFont="1" applyFill="1" applyBorder="1" applyAlignment="1" applyProtection="1">
      <alignment vertical="center"/>
    </xf>
    <xf numFmtId="0" fontId="30" fillId="18" borderId="0" xfId="0" applyFont="1" applyFill="1" applyBorder="1" applyProtection="1"/>
    <xf numFmtId="0" fontId="32" fillId="28" borderId="10" xfId="0" applyFont="1" applyFill="1" applyBorder="1" applyAlignment="1" applyProtection="1">
      <alignment horizontal="center"/>
      <protection locked="0"/>
    </xf>
    <xf numFmtId="0" fontId="36" fillId="0" borderId="0" xfId="0" applyFont="1" applyProtection="1"/>
    <xf numFmtId="0" fontId="37" fillId="18" borderId="0" xfId="0" applyFont="1" applyFill="1" applyBorder="1" applyAlignment="1" applyProtection="1">
      <alignment vertical="center"/>
    </xf>
    <xf numFmtId="0" fontId="30" fillId="18" borderId="0" xfId="0" applyFont="1" applyFill="1" applyBorder="1" applyAlignment="1" applyProtection="1">
      <alignment vertical="center"/>
    </xf>
    <xf numFmtId="0" fontId="30" fillId="18" borderId="0" xfId="0" applyFont="1" applyFill="1" applyBorder="1" applyAlignment="1" applyProtection="1">
      <alignment horizontal="center" vertical="center"/>
    </xf>
    <xf numFmtId="0" fontId="38" fillId="0" borderId="0" xfId="0" applyFont="1" applyProtection="1"/>
    <xf numFmtId="10" fontId="35" fillId="18" borderId="10" xfId="4" applyNumberFormat="1" applyFont="1" applyFill="1" applyBorder="1" applyAlignment="1" applyProtection="1">
      <alignment horizontal="center" vertical="center" wrapText="1"/>
      <protection locked="0"/>
    </xf>
    <xf numFmtId="0" fontId="32" fillId="18" borderId="0" xfId="0" quotePrefix="1" applyFont="1" applyFill="1" applyBorder="1" applyAlignment="1" applyProtection="1">
      <alignment vertical="center"/>
    </xf>
    <xf numFmtId="10" fontId="32" fillId="18" borderId="0" xfId="0" applyNumberFormat="1" applyFont="1" applyFill="1" applyBorder="1" applyAlignment="1" applyProtection="1">
      <alignment horizontal="center" vertical="center"/>
    </xf>
    <xf numFmtId="10" fontId="35" fillId="18" borderId="0" xfId="4" applyNumberFormat="1" applyFont="1" applyFill="1" applyBorder="1" applyAlignment="1" applyProtection="1">
      <alignment vertical="center" wrapText="1"/>
    </xf>
    <xf numFmtId="10" fontId="32" fillId="18" borderId="0" xfId="4" applyNumberFormat="1" applyFont="1" applyFill="1" applyBorder="1" applyAlignment="1" applyProtection="1">
      <alignment vertical="center" wrapText="1"/>
    </xf>
    <xf numFmtId="168" fontId="39" fillId="18" borderId="0" xfId="0" applyNumberFormat="1" applyFont="1" applyFill="1" applyBorder="1" applyProtection="1"/>
    <xf numFmtId="10" fontId="30" fillId="0" borderId="0" xfId="4" applyNumberFormat="1" applyFont="1" applyProtection="1"/>
    <xf numFmtId="0" fontId="30" fillId="18" borderId="27" xfId="0" applyFont="1" applyFill="1" applyBorder="1" applyProtection="1"/>
    <xf numFmtId="0" fontId="30" fillId="18" borderId="29" xfId="0" applyFont="1" applyFill="1" applyBorder="1" applyProtection="1"/>
    <xf numFmtId="0" fontId="30" fillId="18" borderId="28" xfId="0" applyFont="1" applyFill="1" applyBorder="1" applyProtection="1"/>
    <xf numFmtId="0" fontId="32" fillId="18" borderId="0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/>
    </xf>
    <xf numFmtId="0" fontId="30" fillId="18" borderId="0" xfId="0" applyFont="1" applyFill="1" applyBorder="1" applyAlignment="1" applyProtection="1">
      <alignment horizontal="left" vertical="center" wrapText="1"/>
    </xf>
    <xf numFmtId="10" fontId="30" fillId="18" borderId="0" xfId="4" applyNumberFormat="1" applyFont="1" applyFill="1" applyBorder="1" applyAlignment="1" applyProtection="1">
      <alignment horizontal="center" vertical="center" wrapText="1"/>
    </xf>
    <xf numFmtId="10" fontId="36" fillId="18" borderId="35" xfId="4" applyNumberFormat="1" applyFont="1" applyFill="1" applyBorder="1" applyAlignment="1" applyProtection="1">
      <alignment horizontal="center" vertical="center" wrapText="1"/>
      <protection locked="0"/>
    </xf>
    <xf numFmtId="10" fontId="30" fillId="18" borderId="20" xfId="0" applyNumberFormat="1" applyFont="1" applyFill="1" applyBorder="1" applyProtection="1"/>
    <xf numFmtId="10" fontId="30" fillId="0" borderId="0" xfId="0" applyNumberFormat="1" applyFont="1" applyBorder="1" applyProtection="1"/>
    <xf numFmtId="10" fontId="30" fillId="0" borderId="0" xfId="0" applyNumberFormat="1" applyFont="1" applyProtection="1"/>
    <xf numFmtId="10" fontId="36" fillId="18" borderId="13" xfId="4" applyNumberFormat="1" applyFont="1" applyFill="1" applyBorder="1" applyAlignment="1" applyProtection="1">
      <alignment horizontal="center" vertical="center" wrapText="1"/>
      <protection locked="0"/>
    </xf>
    <xf numFmtId="10" fontId="36" fillId="18" borderId="9" xfId="4" applyNumberFormat="1" applyFont="1" applyFill="1" applyBorder="1" applyAlignment="1" applyProtection="1">
      <alignment horizontal="center" vertical="center" wrapText="1"/>
      <protection locked="0"/>
    </xf>
    <xf numFmtId="0" fontId="32" fillId="18" borderId="0" xfId="0" applyFont="1" applyFill="1" applyBorder="1" applyAlignment="1" applyProtection="1">
      <alignment horizontal="left" vertical="center" wrapText="1"/>
    </xf>
    <xf numFmtId="168" fontId="32" fillId="18" borderId="0" xfId="4" applyNumberFormat="1" applyFont="1" applyFill="1" applyBorder="1" applyAlignment="1" applyProtection="1">
      <alignment horizontal="center" vertical="center" wrapText="1"/>
    </xf>
    <xf numFmtId="168" fontId="30" fillId="0" borderId="0" xfId="0" applyNumberFormat="1" applyFont="1" applyProtection="1"/>
    <xf numFmtId="0" fontId="40" fillId="18" borderId="0" xfId="0" applyFont="1" applyFill="1" applyBorder="1" applyProtection="1"/>
    <xf numFmtId="0" fontId="32" fillId="0" borderId="0" xfId="0" applyFont="1" applyProtection="1"/>
    <xf numFmtId="0" fontId="42" fillId="18" borderId="0" xfId="0" applyFont="1" applyFill="1" applyBorder="1" applyAlignment="1" applyProtection="1">
      <alignment horizontal="center"/>
    </xf>
    <xf numFmtId="0" fontId="43" fillId="18" borderId="0" xfId="0" applyFont="1" applyFill="1" applyBorder="1" applyAlignment="1" applyProtection="1">
      <alignment horizontal="center" vertical="center" wrapText="1"/>
    </xf>
    <xf numFmtId="0" fontId="43" fillId="18" borderId="0" xfId="0" applyFont="1" applyFill="1" applyBorder="1" applyAlignment="1" applyProtection="1">
      <alignment horizontal="left" vertical="center" wrapText="1"/>
    </xf>
    <xf numFmtId="10" fontId="44" fillId="18" borderId="0" xfId="4" applyNumberFormat="1" applyFont="1" applyFill="1" applyBorder="1" applyAlignment="1" applyProtection="1">
      <alignment horizontal="center" vertical="center" wrapText="1"/>
    </xf>
    <xf numFmtId="0" fontId="32" fillId="18" borderId="0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2" fillId="18" borderId="0" xfId="0" applyFont="1" applyFill="1" applyBorder="1" applyAlignment="1" applyProtection="1">
      <alignment wrapText="1"/>
    </xf>
    <xf numFmtId="0" fontId="30" fillId="18" borderId="22" xfId="0" applyFont="1" applyFill="1" applyBorder="1" applyProtection="1"/>
    <xf numFmtId="0" fontId="43" fillId="18" borderId="23" xfId="0" applyFont="1" applyFill="1" applyBorder="1" applyAlignment="1" applyProtection="1">
      <alignment horizontal="left" vertical="center" wrapText="1"/>
    </xf>
    <xf numFmtId="10" fontId="44" fillId="18" borderId="23" xfId="4" applyNumberFormat="1" applyFont="1" applyFill="1" applyBorder="1" applyAlignment="1" applyProtection="1">
      <alignment horizontal="center" vertical="center" wrapText="1"/>
    </xf>
    <xf numFmtId="0" fontId="30" fillId="18" borderId="23" xfId="0" applyFont="1" applyFill="1" applyBorder="1" applyProtection="1"/>
    <xf numFmtId="0" fontId="30" fillId="18" borderId="24" xfId="0" applyFont="1" applyFill="1" applyBorder="1" applyProtection="1"/>
    <xf numFmtId="0" fontId="32" fillId="0" borderId="0" xfId="0" applyFont="1" applyAlignment="1" applyProtection="1">
      <alignment horizontal="center"/>
    </xf>
    <xf numFmtId="10" fontId="30" fillId="0" borderId="0" xfId="0" applyNumberFormat="1" applyFont="1" applyAlignment="1" applyProtection="1">
      <alignment horizontal="center"/>
    </xf>
    <xf numFmtId="10" fontId="30" fillId="0" borderId="0" xfId="4" applyNumberFormat="1" applyFont="1" applyAlignment="1" applyProtection="1">
      <alignment horizontal="center"/>
    </xf>
    <xf numFmtId="169" fontId="30" fillId="0" borderId="0" xfId="0" applyNumberFormat="1" applyFont="1" applyAlignment="1" applyProtection="1">
      <alignment horizontal="center"/>
    </xf>
    <xf numFmtId="9" fontId="30" fillId="0" borderId="0" xfId="4" applyFont="1" applyProtection="1"/>
    <xf numFmtId="0" fontId="30" fillId="0" borderId="19" xfId="0" applyFont="1" applyBorder="1" applyProtection="1"/>
    <xf numFmtId="0" fontId="30" fillId="0" borderId="20" xfId="0" applyFont="1" applyBorder="1" applyProtection="1"/>
    <xf numFmtId="0" fontId="32" fillId="0" borderId="19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 wrapText="1"/>
    </xf>
    <xf numFmtId="0" fontId="30" fillId="0" borderId="19" xfId="0" applyFont="1" applyBorder="1" applyAlignment="1" applyProtection="1">
      <alignment vertical="center"/>
    </xf>
    <xf numFmtId="9" fontId="30" fillId="0" borderId="0" xfId="0" applyNumberFormat="1" applyFont="1" applyProtection="1"/>
    <xf numFmtId="0" fontId="32" fillId="0" borderId="19" xfId="0" applyFont="1" applyBorder="1" applyProtection="1"/>
    <xf numFmtId="0" fontId="32" fillId="0" borderId="0" xfId="0" applyFont="1" applyBorder="1" applyProtection="1"/>
    <xf numFmtId="0" fontId="45" fillId="0" borderId="25" xfId="0" applyFont="1" applyBorder="1" applyAlignment="1" applyProtection="1">
      <alignment vertical="top" wrapText="1"/>
    </xf>
    <xf numFmtId="10" fontId="45" fillId="0" borderId="24" xfId="0" applyNumberFormat="1" applyFont="1" applyBorder="1" applyAlignment="1" applyProtection="1">
      <alignment horizontal="center" vertical="top" wrapText="1"/>
    </xf>
    <xf numFmtId="0" fontId="30" fillId="0" borderId="22" xfId="0" applyFont="1" applyBorder="1" applyProtection="1"/>
    <xf numFmtId="0" fontId="30" fillId="0" borderId="23" xfId="0" applyFont="1" applyBorder="1" applyProtection="1"/>
    <xf numFmtId="0" fontId="30" fillId="0" borderId="24" xfId="0" applyFont="1" applyBorder="1" applyProtection="1"/>
    <xf numFmtId="0" fontId="45" fillId="0" borderId="26" xfId="0" applyFont="1" applyBorder="1" applyAlignment="1" applyProtection="1">
      <alignment vertical="top" wrapText="1"/>
    </xf>
    <xf numFmtId="10" fontId="45" fillId="0" borderId="21" xfId="0" applyNumberFormat="1" applyFont="1" applyBorder="1" applyAlignment="1" applyProtection="1">
      <alignment horizontal="center" vertical="top" wrapText="1"/>
    </xf>
    <xf numFmtId="0" fontId="30" fillId="0" borderId="19" xfId="0" applyFont="1" applyBorder="1" applyAlignment="1" applyProtection="1">
      <alignment wrapText="1"/>
    </xf>
    <xf numFmtId="0" fontId="30" fillId="29" borderId="0" xfId="0" applyFont="1" applyFill="1" applyBorder="1" applyAlignment="1" applyProtection="1">
      <alignment wrapText="1"/>
    </xf>
    <xf numFmtId="0" fontId="30" fillId="0" borderId="0" xfId="0" applyFont="1" applyBorder="1" applyAlignment="1" applyProtection="1">
      <alignment wrapText="1"/>
    </xf>
    <xf numFmtId="0" fontId="30" fillId="0" borderId="20" xfId="0" applyFont="1" applyBorder="1" applyAlignment="1" applyProtection="1">
      <alignment wrapText="1"/>
    </xf>
    <xf numFmtId="0" fontId="30" fillId="0" borderId="10" xfId="0" applyFont="1" applyBorder="1" applyProtection="1"/>
    <xf numFmtId="0" fontId="30" fillId="0" borderId="10" xfId="0" applyFont="1" applyBorder="1" applyAlignment="1" applyProtection="1">
      <alignment horizontal="center"/>
    </xf>
    <xf numFmtId="10" fontId="45" fillId="0" borderId="10" xfId="0" applyNumberFormat="1" applyFont="1" applyBorder="1" applyAlignment="1" applyProtection="1">
      <alignment horizontal="center" vertical="top" wrapText="1"/>
    </xf>
    <xf numFmtId="0" fontId="45" fillId="0" borderId="10" xfId="0" applyFont="1" applyBorder="1" applyAlignment="1" applyProtection="1">
      <alignment vertical="top" wrapText="1"/>
    </xf>
    <xf numFmtId="0" fontId="45" fillId="0" borderId="26" xfId="0" applyFont="1" applyBorder="1" applyAlignment="1" applyProtection="1">
      <alignment horizontal="center" vertical="top" wrapText="1"/>
    </xf>
    <xf numFmtId="0" fontId="45" fillId="0" borderId="21" xfId="0" applyFont="1" applyBorder="1" applyAlignment="1" applyProtection="1">
      <alignment horizontal="center" vertical="top" wrapText="1"/>
    </xf>
    <xf numFmtId="0" fontId="30" fillId="0" borderId="23" xfId="0" applyFont="1" applyBorder="1" applyAlignment="1" applyProtection="1">
      <alignment horizontal="center"/>
    </xf>
    <xf numFmtId="0" fontId="30" fillId="0" borderId="19" xfId="0" applyFont="1" applyBorder="1" applyAlignment="1" applyProtection="1">
      <alignment horizontal="left" wrapText="1"/>
    </xf>
    <xf numFmtId="0" fontId="30" fillId="0" borderId="0" xfId="0" applyFont="1" applyBorder="1" applyAlignment="1" applyProtection="1">
      <alignment horizontal="left" wrapText="1"/>
    </xf>
    <xf numFmtId="0" fontId="30" fillId="0" borderId="20" xfId="0" applyFont="1" applyBorder="1" applyAlignment="1" applyProtection="1">
      <alignment horizontal="left" wrapText="1"/>
    </xf>
    <xf numFmtId="0" fontId="32" fillId="0" borderId="27" xfId="0" applyFont="1" applyBorder="1" applyAlignment="1" applyProtection="1">
      <alignment horizontal="center"/>
    </xf>
    <xf numFmtId="0" fontId="32" fillId="0" borderId="29" xfId="0" applyFont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/>
    </xf>
    <xf numFmtId="0" fontId="32" fillId="18" borderId="0" xfId="0" applyFont="1" applyFill="1" applyBorder="1" applyAlignment="1" applyProtection="1">
      <alignment horizontal="center"/>
    </xf>
    <xf numFmtId="0" fontId="40" fillId="18" borderId="0" xfId="0" applyFont="1" applyFill="1" applyBorder="1" applyAlignment="1" applyProtection="1">
      <alignment vertical="center" wrapText="1"/>
    </xf>
    <xf numFmtId="10" fontId="33" fillId="18" borderId="47" xfId="4" applyNumberFormat="1" applyFont="1" applyFill="1" applyBorder="1" applyAlignment="1" applyProtection="1">
      <alignment horizontal="center" vertical="center"/>
    </xf>
    <xf numFmtId="10" fontId="33" fillId="18" borderId="48" xfId="4" applyNumberFormat="1" applyFont="1" applyFill="1" applyBorder="1" applyAlignment="1" applyProtection="1">
      <alignment horizontal="center" vertical="center"/>
    </xf>
    <xf numFmtId="0" fontId="30" fillId="18" borderId="0" xfId="0" applyFont="1" applyFill="1" applyBorder="1" applyAlignment="1" applyProtection="1">
      <alignment horizontal="left" vertical="center" wrapText="1"/>
    </xf>
    <xf numFmtId="10" fontId="39" fillId="18" borderId="0" xfId="4" applyNumberFormat="1" applyFont="1" applyFill="1" applyBorder="1" applyAlignment="1" applyProtection="1">
      <alignment horizontal="center"/>
    </xf>
    <xf numFmtId="0" fontId="41" fillId="18" borderId="45" xfId="0" applyFont="1" applyFill="1" applyBorder="1" applyAlignment="1" applyProtection="1">
      <alignment horizontal="center"/>
    </xf>
    <xf numFmtId="0" fontId="41" fillId="18" borderId="40" xfId="0" applyFont="1" applyFill="1" applyBorder="1" applyAlignment="1" applyProtection="1">
      <alignment horizontal="center"/>
    </xf>
    <xf numFmtId="0" fontId="41" fillId="18" borderId="46" xfId="0" applyFont="1" applyFill="1" applyBorder="1" applyAlignment="1" applyProtection="1">
      <alignment horizontal="center"/>
    </xf>
    <xf numFmtId="10" fontId="35" fillId="18" borderId="10" xfId="4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</xf>
    <xf numFmtId="0" fontId="32" fillId="18" borderId="0" xfId="0" applyFont="1" applyFill="1" applyBorder="1" applyAlignment="1" applyProtection="1">
      <alignment horizontal="center" vertical="center" wrapText="1"/>
    </xf>
    <xf numFmtId="4" fontId="30" fillId="18" borderId="27" xfId="103" applyNumberFormat="1" applyFont="1" applyFill="1" applyBorder="1" applyAlignment="1">
      <alignment horizontal="left" vertical="center" wrapText="1"/>
    </xf>
    <xf numFmtId="4" fontId="30" fillId="18" borderId="29" xfId="103" applyNumberFormat="1" applyFont="1" applyFill="1" applyBorder="1" applyAlignment="1">
      <alignment horizontal="left" vertical="center" wrapText="1"/>
    </xf>
    <xf numFmtId="4" fontId="30" fillId="18" borderId="28" xfId="103" applyNumberFormat="1" applyFont="1" applyFill="1" applyBorder="1" applyAlignment="1">
      <alignment horizontal="left" vertical="center" wrapText="1"/>
    </xf>
    <xf numFmtId="0" fontId="31" fillId="18" borderId="40" xfId="0" applyFont="1" applyFill="1" applyBorder="1" applyAlignment="1" applyProtection="1">
      <alignment horizontal="center" vertical="center"/>
    </xf>
    <xf numFmtId="0" fontId="32" fillId="18" borderId="0" xfId="0" applyFont="1" applyFill="1" applyBorder="1" applyAlignment="1" applyProtection="1">
      <alignment horizontal="center" vertical="center"/>
    </xf>
    <xf numFmtId="167" fontId="35" fillId="28" borderId="11" xfId="5" applyNumberFormat="1" applyFont="1" applyFill="1" applyBorder="1" applyAlignment="1" applyProtection="1">
      <alignment horizontal="left" vertical="center" wrapText="1"/>
      <protection locked="0"/>
    </xf>
    <xf numFmtId="167" fontId="35" fillId="28" borderId="34" xfId="5" applyNumberFormat="1" applyFont="1" applyFill="1" applyBorder="1" applyAlignment="1" applyProtection="1">
      <alignment horizontal="left" vertical="center" wrapText="1"/>
      <protection locked="0"/>
    </xf>
    <xf numFmtId="167" fontId="35" fillId="28" borderId="12" xfId="5" applyNumberFormat="1" applyFont="1" applyFill="1" applyBorder="1" applyAlignment="1" applyProtection="1">
      <alignment horizontal="left" vertical="center" wrapText="1"/>
      <protection locked="0"/>
    </xf>
    <xf numFmtId="0" fontId="30" fillId="18" borderId="42" xfId="0" applyFont="1" applyFill="1" applyBorder="1" applyAlignment="1" applyProtection="1">
      <alignment horizontal="justify" vertical="top" wrapText="1"/>
    </xf>
    <xf numFmtId="0" fontId="30" fillId="18" borderId="43" xfId="0" applyFont="1" applyFill="1" applyBorder="1" applyAlignment="1" applyProtection="1">
      <alignment horizontal="justify" vertical="top" wrapText="1"/>
    </xf>
    <xf numFmtId="0" fontId="30" fillId="18" borderId="44" xfId="0" applyFont="1" applyFill="1" applyBorder="1" applyAlignment="1" applyProtection="1">
      <alignment horizontal="justify" vertical="top" wrapText="1"/>
    </xf>
    <xf numFmtId="0" fontId="30" fillId="18" borderId="19" xfId="0" applyFont="1" applyFill="1" applyBorder="1" applyAlignment="1">
      <alignment horizontal="left" vertical="center" wrapText="1"/>
    </xf>
    <xf numFmtId="0" fontId="30" fillId="18" borderId="0" xfId="0" applyFont="1" applyFill="1" applyBorder="1" applyAlignment="1">
      <alignment horizontal="left" vertical="center" wrapText="1"/>
    </xf>
    <xf numFmtId="0" fontId="30" fillId="18" borderId="20" xfId="0" applyFont="1" applyFill="1" applyBorder="1" applyAlignment="1">
      <alignment horizontal="left" vertical="center" wrapText="1"/>
    </xf>
    <xf numFmtId="4" fontId="30" fillId="18" borderId="19" xfId="103" applyNumberFormat="1" applyFont="1" applyFill="1" applyBorder="1" applyAlignment="1">
      <alignment horizontal="left" vertical="center" wrapText="1"/>
    </xf>
    <xf numFmtId="4" fontId="30" fillId="18" borderId="0" xfId="103" applyNumberFormat="1" applyFont="1" applyFill="1" applyBorder="1" applyAlignment="1">
      <alignment horizontal="left" vertical="center" wrapText="1"/>
    </xf>
    <xf numFmtId="4" fontId="30" fillId="18" borderId="20" xfId="103" applyNumberFormat="1" applyFont="1" applyFill="1" applyBorder="1" applyAlignment="1">
      <alignment horizontal="left" vertical="center" wrapText="1"/>
    </xf>
  </cellXfs>
  <cellStyles count="119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Ênfase1 2" xfId="17"/>
    <cellStyle name="20% - Ênfase2 2" xfId="18"/>
    <cellStyle name="20% - Ênfase3 2" xfId="19"/>
    <cellStyle name="20% - Ênfase4 2" xfId="20"/>
    <cellStyle name="20% - Ênfase5 2" xfId="21"/>
    <cellStyle name="20% - Ênfase6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40% - Ênfase1 2" xfId="29"/>
    <cellStyle name="40% - Ênfase2 2" xfId="30"/>
    <cellStyle name="40% - Ênfase3 2" xfId="31"/>
    <cellStyle name="40% - Ênfase4 2" xfId="32"/>
    <cellStyle name="40% - Ênfase5 2" xfId="33"/>
    <cellStyle name="40% - Ênfase6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60% - Ênfase1 2" xfId="41"/>
    <cellStyle name="60% - Ênfase2 2" xfId="42"/>
    <cellStyle name="60% - Ênfase3 2" xfId="43"/>
    <cellStyle name="60% - Ênfase4 2" xfId="44"/>
    <cellStyle name="60% - Ênfase5 2" xfId="45"/>
    <cellStyle name="60% - Ênfase6 2" xfId="46"/>
    <cellStyle name="Accent1" xfId="47"/>
    <cellStyle name="Accent2" xfId="48"/>
    <cellStyle name="Accent3" xfId="49"/>
    <cellStyle name="Accent4" xfId="50"/>
    <cellStyle name="Accent5" xfId="51"/>
    <cellStyle name="Accent6" xfId="52"/>
    <cellStyle name="Bad" xfId="53"/>
    <cellStyle name="Bom 2" xfId="54"/>
    <cellStyle name="Calculation" xfId="55"/>
    <cellStyle name="Calculation 2" xfId="107"/>
    <cellStyle name="Cálculo 2" xfId="56"/>
    <cellStyle name="Cálculo 2 2" xfId="108"/>
    <cellStyle name="Célula de Verificação 2" xfId="57"/>
    <cellStyle name="Célula Vinculada 2" xfId="58"/>
    <cellStyle name="Check Cell" xfId="59"/>
    <cellStyle name="Ênfase1 2" xfId="60"/>
    <cellStyle name="Ênfase2 2" xfId="61"/>
    <cellStyle name="Ênfase3 2" xfId="62"/>
    <cellStyle name="Ênfase4 2" xfId="63"/>
    <cellStyle name="Ênfase5 2" xfId="64"/>
    <cellStyle name="Ênfase6 2" xfId="65"/>
    <cellStyle name="Entrada 2" xfId="66"/>
    <cellStyle name="Entrada 2 2" xfId="109"/>
    <cellStyle name="Excel Built-in Comma" xfId="1"/>
    <cellStyle name="Excel Built-in Normal" xfId="2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correto 2" xfId="73"/>
    <cellStyle name="Input" xfId="74"/>
    <cellStyle name="Input 2" xfId="110"/>
    <cellStyle name="Linked Cell" xfId="75"/>
    <cellStyle name="Neutra 2" xfId="76"/>
    <cellStyle name="Neutral" xfId="77"/>
    <cellStyle name="Normal" xfId="0" builtinId="0"/>
    <cellStyle name="Normal 2" xfId="3"/>
    <cellStyle name="Normal 3" xfId="10"/>
    <cellStyle name="Normal 4" xfId="93"/>
    <cellStyle name="Normal 5" xfId="95"/>
    <cellStyle name="Normal 6" xfId="6"/>
    <cellStyle name="Normal 7" xfId="97"/>
    <cellStyle name="Normal 8" xfId="100"/>
    <cellStyle name="Normal 9" xfId="104"/>
    <cellStyle name="Normal_Pesquisa no referencial 10 de maio de 2013 2" xfId="103"/>
    <cellStyle name="Nota 2" xfId="78"/>
    <cellStyle name="Nota 2 2" xfId="111"/>
    <cellStyle name="Nota 3" xfId="92"/>
    <cellStyle name="Nota 3 2" xfId="116"/>
    <cellStyle name="Nota 4" xfId="94"/>
    <cellStyle name="Nota 4 2" xfId="117"/>
    <cellStyle name="Nota 5" xfId="96"/>
    <cellStyle name="Nota 5 2" xfId="118"/>
    <cellStyle name="Note" xfId="79"/>
    <cellStyle name="Note 2" xfId="112"/>
    <cellStyle name="Output" xfId="80"/>
    <cellStyle name="Output 2" xfId="113"/>
    <cellStyle name="Porcentagem" xfId="4" builtinId="5"/>
    <cellStyle name="Porcentagem 2" xfId="8"/>
    <cellStyle name="Porcentagem 3" xfId="99"/>
    <cellStyle name="Porcentagem 4" xfId="102"/>
    <cellStyle name="Porcentagem 5" xfId="106"/>
    <cellStyle name="Saída 2" xfId="81"/>
    <cellStyle name="Saída 2 2" xfId="114"/>
    <cellStyle name="Separador de milhares" xfId="5" builtinId="3"/>
    <cellStyle name="Separador de milhares 5" xfId="9"/>
    <cellStyle name="Texto de Aviso 2" xfId="82"/>
    <cellStyle name="Texto Explicativo 2" xfId="83"/>
    <cellStyle name="Title" xfId="84"/>
    <cellStyle name="Título 1 2" xfId="86"/>
    <cellStyle name="Título 2 2" xfId="87"/>
    <cellStyle name="Título 3 2" xfId="88"/>
    <cellStyle name="Título 4 2" xfId="89"/>
    <cellStyle name="Título 5" xfId="85"/>
    <cellStyle name="Total 2" xfId="90"/>
    <cellStyle name="Total 2 2" xfId="115"/>
    <cellStyle name="Vírgula 2" xfId="7"/>
    <cellStyle name="Vírgula 3" xfId="98"/>
    <cellStyle name="Vírgula 4" xfId="101"/>
    <cellStyle name="Vírgula 5" xfId="105"/>
    <cellStyle name="Warning Text" xfId="91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312"/>
  <sheetViews>
    <sheetView tabSelected="1" workbookViewId="0">
      <selection activeCell="D57" sqref="D57"/>
    </sheetView>
  </sheetViews>
  <sheetFormatPr defaultColWidth="9.140625" defaultRowHeight="12.75"/>
  <cols>
    <col min="1" max="1" width="2.28515625" style="1" customWidth="1"/>
    <col min="2" max="2" width="35.85546875" style="1" customWidth="1"/>
    <col min="3" max="6" width="14.7109375" style="1" customWidth="1"/>
    <col min="7" max="7" width="2.28515625" style="1" customWidth="1"/>
    <col min="8" max="8" width="15.28515625" style="1" customWidth="1"/>
    <col min="9" max="9" width="18.140625" style="1" bestFit="1" customWidth="1"/>
    <col min="10" max="10" width="5.140625" style="1" customWidth="1"/>
    <col min="11" max="12" width="9.140625" style="1"/>
    <col min="13" max="13" width="18.7109375" style="1" customWidth="1"/>
    <col min="14" max="14" width="0" style="1" hidden="1" customWidth="1"/>
    <col min="15" max="15" width="15.42578125" style="1" hidden="1" customWidth="1"/>
    <col min="16" max="16" width="41.7109375" style="1" hidden="1" customWidth="1"/>
    <col min="17" max="17" width="18.85546875" style="1" hidden="1" customWidth="1"/>
    <col min="18" max="24" width="11.7109375" style="1" hidden="1" customWidth="1"/>
    <col min="25" max="37" width="0" style="1" hidden="1" customWidth="1"/>
    <col min="38" max="38" width="13.85546875" style="1" hidden="1" customWidth="1"/>
    <col min="39" max="39" width="38.7109375" style="1" hidden="1" customWidth="1"/>
    <col min="40" max="40" width="11.85546875" style="1" hidden="1" customWidth="1"/>
    <col min="41" max="41" width="8.7109375" style="1" hidden="1" customWidth="1"/>
    <col min="42" max="42" width="11.85546875" style="1" hidden="1" customWidth="1"/>
    <col min="43" max="43" width="9.28515625" style="1" hidden="1" customWidth="1"/>
    <col min="44" max="44" width="11.85546875" style="1" hidden="1" customWidth="1"/>
    <col min="45" max="45" width="1" style="1" hidden="1" customWidth="1"/>
    <col min="46" max="46" width="9.140625" style="1"/>
    <col min="47" max="47" width="13.28515625" style="1" bestFit="1" customWidth="1"/>
    <col min="48" max="71" width="9.140625" style="1"/>
    <col min="72" max="72" width="22.7109375" style="1" bestFit="1" customWidth="1"/>
    <col min="73" max="73" width="29" style="1" customWidth="1"/>
    <col min="74" max="74" width="9.5703125" style="1" customWidth="1"/>
    <col min="75" max="75" width="11.5703125" style="1" customWidth="1"/>
    <col min="76" max="76" width="10.7109375" style="1" customWidth="1"/>
    <col min="77" max="77" width="9.140625" style="1"/>
    <col min="78" max="81" width="2.42578125" style="1" customWidth="1"/>
    <col min="82" max="82" width="4.85546875" style="1" bestFit="1" customWidth="1"/>
    <col min="83" max="83" width="29.42578125" style="1" bestFit="1" customWidth="1"/>
    <col min="84" max="84" width="17" style="1" bestFit="1" customWidth="1"/>
    <col min="85" max="85" width="14.42578125" style="1" bestFit="1" customWidth="1"/>
    <col min="86" max="86" width="17" style="1" bestFit="1" customWidth="1"/>
    <col min="87" max="87" width="8.85546875" style="1" customWidth="1"/>
    <col min="88" max="97" width="2.42578125" style="1" customWidth="1"/>
    <col min="98" max="16384" width="9.140625" style="1"/>
  </cols>
  <sheetData>
    <row r="1" spans="1:11">
      <c r="A1" s="110" t="s">
        <v>62</v>
      </c>
      <c r="B1" s="111"/>
      <c r="C1" s="111"/>
      <c r="D1" s="111"/>
      <c r="E1" s="111"/>
      <c r="F1" s="111"/>
      <c r="G1" s="112"/>
    </row>
    <row r="2" spans="1:11" ht="25.15" customHeight="1">
      <c r="A2" s="124" t="s">
        <v>63</v>
      </c>
      <c r="B2" s="125"/>
      <c r="C2" s="125"/>
      <c r="D2" s="125"/>
      <c r="E2" s="125"/>
      <c r="F2" s="125"/>
      <c r="G2" s="126"/>
    </row>
    <row r="3" spans="1:11" ht="13.15" customHeight="1">
      <c r="A3" s="121" t="s">
        <v>2</v>
      </c>
      <c r="B3" s="122"/>
      <c r="C3" s="122"/>
      <c r="D3" s="122"/>
      <c r="E3" s="122"/>
      <c r="F3" s="122"/>
      <c r="G3" s="123"/>
    </row>
    <row r="4" spans="1:11" ht="13.15" customHeight="1" thickBot="1">
      <c r="A4" s="2"/>
      <c r="B4" s="3"/>
      <c r="C4" s="3"/>
      <c r="D4" s="3"/>
      <c r="E4" s="3"/>
      <c r="F4" s="3"/>
      <c r="G4" s="4"/>
    </row>
    <row r="5" spans="1:11" ht="27.75" customHeight="1" thickTop="1" thickBot="1">
      <c r="A5" s="5"/>
      <c r="B5" s="113" t="s">
        <v>3</v>
      </c>
      <c r="C5" s="113"/>
      <c r="D5" s="113"/>
      <c r="E5" s="113"/>
      <c r="F5" s="113"/>
      <c r="G5" s="6"/>
    </row>
    <row r="6" spans="1:11" s="10" customFormat="1" ht="16.5" thickTop="1">
      <c r="A6" s="7"/>
      <c r="B6" s="8"/>
      <c r="C6" s="8"/>
      <c r="D6" s="8"/>
      <c r="E6" s="8"/>
      <c r="F6" s="8"/>
      <c r="G6" s="9"/>
      <c r="H6" s="1"/>
      <c r="I6" s="1"/>
      <c r="J6" s="1"/>
    </row>
    <row r="7" spans="1:11" ht="26.45" customHeight="1">
      <c r="A7" s="7"/>
      <c r="B7" s="114" t="s">
        <v>4</v>
      </c>
      <c r="C7" s="114"/>
      <c r="D7" s="114"/>
      <c r="E7" s="114"/>
      <c r="F7" s="114"/>
      <c r="G7" s="9"/>
    </row>
    <row r="8" spans="1:11">
      <c r="A8" s="7"/>
      <c r="B8" s="11"/>
      <c r="C8" s="11"/>
      <c r="D8" s="11"/>
      <c r="E8" s="11"/>
      <c r="F8" s="11"/>
      <c r="G8" s="9"/>
    </row>
    <row r="9" spans="1:11" ht="27.6" customHeight="1">
      <c r="A9" s="7"/>
      <c r="B9" s="12" t="s">
        <v>5</v>
      </c>
      <c r="C9" s="115" t="s">
        <v>6</v>
      </c>
      <c r="D9" s="116"/>
      <c r="E9" s="116"/>
      <c r="F9" s="117"/>
      <c r="G9" s="9"/>
    </row>
    <row r="10" spans="1:11">
      <c r="A10" s="7"/>
      <c r="B10" s="11"/>
      <c r="C10" s="13"/>
      <c r="D10" s="13"/>
      <c r="E10" s="13"/>
      <c r="F10" s="13"/>
      <c r="G10" s="9"/>
      <c r="H10" s="10"/>
    </row>
    <row r="11" spans="1:11">
      <c r="A11" s="7"/>
      <c r="B11" s="12" t="s">
        <v>7</v>
      </c>
      <c r="C11" s="13"/>
      <c r="D11" s="13"/>
      <c r="E11" s="13"/>
      <c r="F11" s="14" t="s">
        <v>8</v>
      </c>
      <c r="G11" s="9"/>
      <c r="H11" s="10"/>
      <c r="K11" s="15" t="str">
        <f>IF(F11="","PREENCHER SE A OBRA POSSUI FOLHA DE PAGAMENTO DESONERADA","")</f>
        <v/>
      </c>
    </row>
    <row r="12" spans="1:11">
      <c r="A12" s="7"/>
      <c r="B12" s="16" t="s">
        <v>9</v>
      </c>
      <c r="C12" s="13"/>
      <c r="D12" s="13"/>
      <c r="E12" s="13"/>
      <c r="F12" s="13"/>
      <c r="G12" s="9"/>
      <c r="H12" s="10"/>
    </row>
    <row r="13" spans="1:11">
      <c r="A13" s="7"/>
      <c r="B13" s="11"/>
      <c r="C13" s="11"/>
      <c r="D13" s="11"/>
      <c r="E13" s="17"/>
      <c r="F13" s="11"/>
      <c r="G13" s="9"/>
      <c r="H13" s="10"/>
    </row>
    <row r="14" spans="1:11">
      <c r="A14" s="7"/>
      <c r="B14" s="11" t="s">
        <v>10</v>
      </c>
      <c r="C14" s="11"/>
      <c r="D14" s="11"/>
      <c r="E14" s="17"/>
      <c r="F14" s="11"/>
      <c r="G14" s="9"/>
      <c r="H14" s="10"/>
    </row>
    <row r="15" spans="1:11" ht="82.15" customHeight="1">
      <c r="A15" s="7"/>
      <c r="B15" s="118" t="str">
        <f>IF(C9="","",VLOOKUP(BU295,BV257:BW262,2,0))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5" s="119"/>
      <c r="D15" s="119"/>
      <c r="E15" s="119"/>
      <c r="F15" s="120"/>
      <c r="G15" s="9"/>
      <c r="H15" s="10"/>
    </row>
    <row r="16" spans="1:11">
      <c r="A16" s="7"/>
      <c r="B16" s="11"/>
      <c r="C16" s="11"/>
      <c r="D16" s="11"/>
      <c r="E16" s="17"/>
      <c r="F16" s="11"/>
      <c r="G16" s="9"/>
      <c r="H16" s="10"/>
    </row>
    <row r="17" spans="1:48">
      <c r="A17" s="7"/>
      <c r="B17" s="11" t="s">
        <v>11</v>
      </c>
      <c r="C17" s="11"/>
      <c r="D17" s="11"/>
      <c r="E17" s="17"/>
      <c r="F17" s="11"/>
      <c r="G17" s="9"/>
      <c r="H17" s="10"/>
    </row>
    <row r="18" spans="1:48">
      <c r="A18" s="7"/>
      <c r="B18" s="11"/>
      <c r="C18" s="11"/>
      <c r="D18" s="11"/>
      <c r="E18" s="17"/>
      <c r="F18" s="11"/>
      <c r="G18" s="9"/>
      <c r="H18" s="10"/>
    </row>
    <row r="19" spans="1:48">
      <c r="A19" s="7"/>
      <c r="B19" s="11" t="s">
        <v>12</v>
      </c>
      <c r="C19" s="11"/>
      <c r="D19" s="107">
        <v>3.6499999999999998E-2</v>
      </c>
      <c r="E19" s="107"/>
      <c r="F19" s="107"/>
      <c r="G19" s="9"/>
      <c r="H19" s="10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</row>
    <row r="20" spans="1:48">
      <c r="A20" s="7"/>
      <c r="B20" s="11"/>
      <c r="C20" s="11"/>
      <c r="D20" s="11"/>
      <c r="E20" s="18"/>
      <c r="F20" s="18"/>
      <c r="G20" s="9"/>
      <c r="H20" s="10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</row>
    <row r="21" spans="1:48" ht="24.75" customHeight="1">
      <c r="A21" s="7"/>
      <c r="B21" s="11" t="s">
        <v>13</v>
      </c>
      <c r="C21" s="11"/>
      <c r="D21" s="109" t="s">
        <v>14</v>
      </c>
      <c r="E21" s="109"/>
      <c r="F21" s="109"/>
      <c r="G21" s="9"/>
      <c r="H21" s="10"/>
      <c r="K21" s="19"/>
    </row>
    <row r="22" spans="1:48">
      <c r="A22" s="7"/>
      <c r="B22" s="20">
        <v>0.05</v>
      </c>
      <c r="C22" s="21"/>
      <c r="D22" s="107">
        <v>0.65990000000000004</v>
      </c>
      <c r="E22" s="107"/>
      <c r="F22" s="107"/>
      <c r="G22" s="9"/>
      <c r="H22" s="10"/>
      <c r="K22" s="19"/>
    </row>
    <row r="23" spans="1:48">
      <c r="A23" s="7"/>
      <c r="B23" s="13"/>
      <c r="C23" s="11"/>
      <c r="D23" s="11"/>
      <c r="E23" s="11"/>
      <c r="F23" s="11"/>
      <c r="G23" s="9"/>
      <c r="H23" s="10"/>
      <c r="K23" s="19"/>
    </row>
    <row r="24" spans="1:48">
      <c r="A24" s="7"/>
      <c r="B24" s="11" t="s">
        <v>15</v>
      </c>
      <c r="C24" s="22">
        <f>+B22*D22</f>
        <v>3.2995000000000003E-2</v>
      </c>
      <c r="D24" s="23"/>
      <c r="E24" s="24"/>
      <c r="F24" s="13"/>
      <c r="G24" s="9"/>
      <c r="H24" s="10"/>
      <c r="K24" s="19"/>
    </row>
    <row r="25" spans="1:48">
      <c r="A25" s="7"/>
      <c r="B25" s="13"/>
      <c r="C25" s="22"/>
      <c r="D25" s="13"/>
      <c r="E25" s="13"/>
      <c r="F25" s="13"/>
      <c r="G25" s="9"/>
      <c r="H25" s="10"/>
      <c r="K25" s="19"/>
    </row>
    <row r="26" spans="1:48" ht="15.75">
      <c r="A26" s="7"/>
      <c r="B26" s="13"/>
      <c r="C26" s="13"/>
      <c r="D26" s="98" t="s">
        <v>16</v>
      </c>
      <c r="E26" s="98"/>
      <c r="F26" s="25">
        <f>D19+C24</f>
        <v>6.9495000000000001E-2</v>
      </c>
      <c r="G26" s="9"/>
      <c r="H26" s="10"/>
      <c r="K26" s="19"/>
    </row>
    <row r="27" spans="1:48">
      <c r="A27" s="7"/>
      <c r="B27" s="13"/>
      <c r="C27" s="22"/>
      <c r="D27" s="13"/>
      <c r="E27" s="13"/>
      <c r="F27" s="13"/>
      <c r="G27" s="9"/>
      <c r="H27" s="10"/>
      <c r="K27" s="19"/>
    </row>
    <row r="28" spans="1:48">
      <c r="A28" s="7"/>
      <c r="B28" s="102" t="s">
        <v>17</v>
      </c>
      <c r="C28" s="102"/>
      <c r="D28" s="102"/>
      <c r="E28" s="102"/>
      <c r="F28" s="102"/>
      <c r="G28" s="9"/>
      <c r="H28" s="10"/>
      <c r="K28" s="19"/>
      <c r="M28" s="26"/>
    </row>
    <row r="29" spans="1:48" ht="13.5" thickBot="1">
      <c r="A29" s="7"/>
      <c r="B29" s="13"/>
      <c r="C29" s="13"/>
      <c r="D29" s="13"/>
      <c r="E29" s="13"/>
      <c r="F29" s="13"/>
      <c r="G29" s="9"/>
      <c r="K29" s="19"/>
    </row>
    <row r="30" spans="1:48">
      <c r="A30" s="27"/>
      <c r="B30" s="28"/>
      <c r="C30" s="28"/>
      <c r="D30" s="28"/>
      <c r="E30" s="28"/>
      <c r="F30" s="28"/>
      <c r="G30" s="29"/>
      <c r="K30" s="19"/>
    </row>
    <row r="31" spans="1:48">
      <c r="A31" s="7"/>
      <c r="B31" s="98" t="s">
        <v>18</v>
      </c>
      <c r="C31" s="98"/>
      <c r="D31" s="98"/>
      <c r="E31" s="98"/>
      <c r="F31" s="98"/>
      <c r="G31" s="9"/>
      <c r="H31" s="10"/>
      <c r="K31" s="19"/>
    </row>
    <row r="32" spans="1:48">
      <c r="A32" s="7"/>
      <c r="B32" s="98"/>
      <c r="C32" s="98"/>
      <c r="D32" s="98"/>
      <c r="E32" s="98"/>
      <c r="F32" s="98"/>
      <c r="G32" s="9"/>
      <c r="H32" s="10"/>
      <c r="K32" s="19"/>
    </row>
    <row r="33" spans="1:11">
      <c r="A33" s="7"/>
      <c r="B33" s="30" t="s">
        <v>19</v>
      </c>
      <c r="C33" s="30" t="s">
        <v>20</v>
      </c>
      <c r="D33" s="30" t="s">
        <v>21</v>
      </c>
      <c r="E33" s="30" t="s">
        <v>22</v>
      </c>
      <c r="F33" s="30" t="s">
        <v>23</v>
      </c>
      <c r="G33" s="9"/>
      <c r="H33" s="10"/>
      <c r="I33" s="31" t="s">
        <v>24</v>
      </c>
      <c r="K33" s="19"/>
    </row>
    <row r="34" spans="1:11">
      <c r="A34" s="7"/>
      <c r="B34" s="32" t="s">
        <v>25</v>
      </c>
      <c r="C34" s="33">
        <f t="shared" ref="C34:E38" si="0">BV296</f>
        <v>5.2900000000000003E-2</v>
      </c>
      <c r="D34" s="33">
        <f>BW296</f>
        <v>5.9200000000000003E-2</v>
      </c>
      <c r="E34" s="33">
        <f>BX296</f>
        <v>7.9299999999999995E-2</v>
      </c>
      <c r="F34" s="34">
        <v>5.2900000000000003E-2</v>
      </c>
      <c r="G34" s="35"/>
      <c r="H34" s="36"/>
      <c r="I34" s="37">
        <f>TRUNC(F34,4)</f>
        <v>5.2900000000000003E-2</v>
      </c>
      <c r="K34" s="15" t="str">
        <f>IF(F34&lt;&gt;"",IF(OR(F34&gt;E34,F34&lt;C34),"CORRIGIR % ADOTADO",""),"")</f>
        <v/>
      </c>
    </row>
    <row r="35" spans="1:11">
      <c r="A35" s="7"/>
      <c r="B35" s="32" t="s">
        <v>26</v>
      </c>
      <c r="C35" s="33">
        <f t="shared" si="0"/>
        <v>2.5000000000000001E-3</v>
      </c>
      <c r="D35" s="33">
        <f t="shared" si="0"/>
        <v>5.1000000000000004E-3</v>
      </c>
      <c r="E35" s="33">
        <f t="shared" si="0"/>
        <v>5.5999999999999999E-3</v>
      </c>
      <c r="F35" s="38">
        <v>2.5000000000000001E-3</v>
      </c>
      <c r="G35" s="35"/>
      <c r="H35" s="36"/>
      <c r="I35" s="37">
        <f>TRUNC(F35,4)</f>
        <v>2.5000000000000001E-3</v>
      </c>
      <c r="K35" s="15" t="str">
        <f>IF(F35&lt;&gt;"",IF(OR(F35&gt;E35,F35&lt;C35),"CORRIGIR % ADOTADO",""),"")</f>
        <v/>
      </c>
    </row>
    <row r="36" spans="1:11">
      <c r="A36" s="7"/>
      <c r="B36" s="32" t="s">
        <v>0</v>
      </c>
      <c r="C36" s="33">
        <f t="shared" si="0"/>
        <v>0.01</v>
      </c>
      <c r="D36" s="33">
        <f t="shared" si="0"/>
        <v>1.4800000000000001E-2</v>
      </c>
      <c r="E36" s="33">
        <f t="shared" si="0"/>
        <v>1.9699999999999999E-2</v>
      </c>
      <c r="F36" s="38">
        <v>0.01</v>
      </c>
      <c r="G36" s="35"/>
      <c r="H36" s="36"/>
      <c r="I36" s="37">
        <f>TRUNC(F36,4)</f>
        <v>0.01</v>
      </c>
      <c r="K36" s="15" t="str">
        <f>IF(F36&lt;&gt;"",IF(OR(F36&gt;E36,F36&lt;C36),"CORRIGIR % ADOTADO",""),"")</f>
        <v/>
      </c>
    </row>
    <row r="37" spans="1:11">
      <c r="A37" s="7"/>
      <c r="B37" s="32" t="s">
        <v>27</v>
      </c>
      <c r="C37" s="33">
        <f t="shared" si="0"/>
        <v>1.01E-2</v>
      </c>
      <c r="D37" s="33">
        <f t="shared" si="0"/>
        <v>1.0699999999999999E-2</v>
      </c>
      <c r="E37" s="33">
        <f t="shared" si="0"/>
        <v>1.11E-2</v>
      </c>
      <c r="F37" s="38">
        <v>1.01E-2</v>
      </c>
      <c r="G37" s="35"/>
      <c r="H37" s="36"/>
      <c r="I37" s="37">
        <f>TRUNC(F37,4)</f>
        <v>1.01E-2</v>
      </c>
      <c r="K37" s="15" t="str">
        <f>IF(F37&lt;&gt;"",IF(OR(F37&gt;E37,F37&lt;C37),"CORRIGIR % ADOTADO",""),"")</f>
        <v/>
      </c>
    </row>
    <row r="38" spans="1:11">
      <c r="A38" s="7"/>
      <c r="B38" s="32" t="s">
        <v>28</v>
      </c>
      <c r="C38" s="33">
        <f t="shared" si="0"/>
        <v>0.08</v>
      </c>
      <c r="D38" s="33">
        <f t="shared" si="0"/>
        <v>8.3099999999999993E-2</v>
      </c>
      <c r="E38" s="33">
        <f t="shared" si="0"/>
        <v>9.5100000000000004E-2</v>
      </c>
      <c r="F38" s="39">
        <v>0.08</v>
      </c>
      <c r="G38" s="35"/>
      <c r="H38" s="36"/>
      <c r="I38" s="37">
        <f>TRUNC(F38,4)</f>
        <v>0.08</v>
      </c>
      <c r="K38" s="15" t="str">
        <f>IF(F38&lt;&gt;"",IF(OR(F38&gt;E38,F38&lt;C38),"CORRIGIR % ADOTADO",""),"")</f>
        <v/>
      </c>
    </row>
    <row r="39" spans="1:11">
      <c r="A39" s="7"/>
      <c r="B39" s="32"/>
      <c r="C39" s="33"/>
      <c r="D39" s="33"/>
      <c r="E39" s="33"/>
      <c r="F39" s="13"/>
      <c r="G39" s="35"/>
      <c r="H39" s="36"/>
    </row>
    <row r="40" spans="1:11">
      <c r="A40" s="7"/>
      <c r="B40" s="40" t="s">
        <v>29</v>
      </c>
      <c r="C40" s="33"/>
      <c r="D40" s="33"/>
      <c r="E40" s="33"/>
      <c r="F40" s="41">
        <f>F26</f>
        <v>6.9495000000000001E-2</v>
      </c>
      <c r="G40" s="35"/>
      <c r="H40" s="36"/>
      <c r="I40" s="42">
        <f>TRUNC(F40,5)</f>
        <v>6.9489999999999996E-2</v>
      </c>
    </row>
    <row r="41" spans="1:11">
      <c r="A41" s="7"/>
      <c r="B41" s="13"/>
      <c r="C41" s="13"/>
      <c r="D41" s="13"/>
      <c r="E41" s="13"/>
      <c r="F41" s="13"/>
      <c r="G41" s="35"/>
      <c r="H41" s="36"/>
    </row>
    <row r="42" spans="1:11">
      <c r="A42" s="7"/>
      <c r="B42" s="13"/>
      <c r="C42" s="13"/>
      <c r="D42" s="13"/>
      <c r="E42" s="13"/>
      <c r="F42" s="13"/>
      <c r="G42" s="9"/>
      <c r="H42" s="36"/>
    </row>
    <row r="43" spans="1:11">
      <c r="A43" s="7"/>
      <c r="B43" s="13"/>
      <c r="C43" s="13"/>
      <c r="D43" s="13"/>
      <c r="E43" s="13"/>
      <c r="F43" s="13"/>
      <c r="G43" s="9"/>
      <c r="H43" s="10"/>
    </row>
    <row r="44" spans="1:11">
      <c r="A44" s="7"/>
      <c r="B44" s="13"/>
      <c r="C44" s="13"/>
      <c r="D44" s="13"/>
      <c r="E44" s="13"/>
      <c r="F44" s="13"/>
      <c r="G44" s="9"/>
      <c r="H44" s="10"/>
    </row>
    <row r="45" spans="1:11">
      <c r="A45" s="7"/>
      <c r="B45" s="13"/>
      <c r="C45" s="13"/>
      <c r="D45" s="13"/>
      <c r="E45" s="13"/>
      <c r="F45" s="13"/>
      <c r="G45" s="9"/>
      <c r="H45" s="10"/>
    </row>
    <row r="46" spans="1:11" ht="16.5" thickBot="1">
      <c r="A46" s="7"/>
      <c r="B46" s="43" t="s">
        <v>30</v>
      </c>
      <c r="C46" s="13"/>
      <c r="D46" s="13"/>
      <c r="E46" s="103">
        <f>ROUND((((1+I34+I35+I36)*(1+I37)*(1+I38))/(1-I40))-1,4)</f>
        <v>0.249</v>
      </c>
      <c r="F46" s="103"/>
      <c r="G46" s="9"/>
      <c r="H46" s="10"/>
      <c r="K46" s="44" t="str">
        <f>IF(F11="SIM","PARA SIMPLES CONFERÊNCIA","")</f>
        <v/>
      </c>
    </row>
    <row r="47" spans="1:11" ht="21.75" thickTop="1" thickBot="1">
      <c r="A47" s="7"/>
      <c r="B47" s="104" t="str">
        <f>IF(E46&lt;C50,"ERRO - BDI INFERIOR AO 1º QUARTIL",IF(E46&gt;E50,"ERRO - BDI SUPERIOR AO 3º QUARTIL","BDI CONFORME"))</f>
        <v>BDI CONFORME</v>
      </c>
      <c r="C47" s="105"/>
      <c r="D47" s="105"/>
      <c r="E47" s="105"/>
      <c r="F47" s="106"/>
      <c r="G47" s="9"/>
      <c r="H47" s="10"/>
    </row>
    <row r="48" spans="1:11" ht="18.75" thickTop="1">
      <c r="A48" s="7"/>
      <c r="B48" s="45"/>
      <c r="C48" s="45"/>
      <c r="D48" s="45"/>
      <c r="E48" s="45"/>
      <c r="F48" s="45"/>
      <c r="G48" s="9"/>
      <c r="H48" s="10"/>
    </row>
    <row r="49" spans="1:48">
      <c r="A49" s="7"/>
      <c r="B49" s="13"/>
      <c r="C49" s="46" t="s">
        <v>20</v>
      </c>
      <c r="D49" s="46" t="s">
        <v>21</v>
      </c>
      <c r="E49" s="46" t="s">
        <v>22</v>
      </c>
      <c r="F49" s="13"/>
      <c r="G49" s="9"/>
      <c r="H49" s="10"/>
    </row>
    <row r="50" spans="1:48" ht="79.5" customHeight="1">
      <c r="A50" s="7"/>
      <c r="B50" s="47" t="s">
        <v>31</v>
      </c>
      <c r="C50" s="48">
        <f>BV295</f>
        <v>0.24</v>
      </c>
      <c r="D50" s="48">
        <f>BW295</f>
        <v>0.25840000000000002</v>
      </c>
      <c r="E50" s="48">
        <f>BX295</f>
        <v>0.27860000000000001</v>
      </c>
      <c r="F50" s="13"/>
      <c r="G50" s="9"/>
      <c r="H50" s="10"/>
    </row>
    <row r="51" spans="1:48" hidden="1">
      <c r="A51" s="7"/>
      <c r="B51" s="47"/>
      <c r="C51" s="48"/>
      <c r="D51" s="48"/>
      <c r="E51" s="48"/>
      <c r="F51" s="13"/>
      <c r="G51" s="9"/>
      <c r="H51" s="10"/>
    </row>
    <row r="52" spans="1:48" hidden="1">
      <c r="A52" s="7"/>
      <c r="B52" s="98" t="s">
        <v>32</v>
      </c>
      <c r="C52" s="98"/>
      <c r="D52" s="98"/>
      <c r="E52" s="98"/>
      <c r="F52" s="98"/>
      <c r="G52" s="9"/>
      <c r="H52" s="10"/>
    </row>
    <row r="53" spans="1:48" hidden="1">
      <c r="A53" s="7"/>
      <c r="B53" s="49"/>
      <c r="C53" s="49"/>
      <c r="D53" s="49"/>
      <c r="E53" s="49"/>
      <c r="F53" s="49"/>
      <c r="G53" s="9"/>
      <c r="H53" s="10"/>
    </row>
    <row r="54" spans="1:48" ht="17.25" hidden="1" thickTop="1" thickBot="1">
      <c r="A54" s="7"/>
      <c r="B54" s="99" t="s">
        <v>33</v>
      </c>
      <c r="C54" s="99"/>
      <c r="D54" s="99"/>
      <c r="E54" s="100">
        <f>ROUND((((1+I34+I35+I36)*(1+I37)*(1+I38))/(1-I56))-1,4)</f>
        <v>0.3125</v>
      </c>
      <c r="F54" s="101"/>
      <c r="G54" s="9"/>
      <c r="H54" s="10"/>
      <c r="K54" s="50" t="str">
        <f>IF(F11="SIM","UTILIZAR BDI C/ DESONERAÇÃO","")</f>
        <v/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</row>
    <row r="55" spans="1:48" hidden="1">
      <c r="A55" s="7"/>
      <c r="B55" s="47"/>
      <c r="C55" s="48"/>
      <c r="D55" s="48"/>
      <c r="E55" s="48"/>
      <c r="F55" s="13"/>
      <c r="G55" s="9"/>
      <c r="H55" s="10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</row>
    <row r="56" spans="1:48" ht="26.25" hidden="1">
      <c r="A56" s="7"/>
      <c r="B56" s="52" t="s">
        <v>34</v>
      </c>
      <c r="C56" s="22">
        <v>4.4999999999999998E-2</v>
      </c>
      <c r="D56" s="98" t="s">
        <v>16</v>
      </c>
      <c r="E56" s="98"/>
      <c r="F56" s="25">
        <f>+F26+C56</f>
        <v>0.114495</v>
      </c>
      <c r="G56" s="9"/>
      <c r="H56" s="10"/>
      <c r="I56" s="42">
        <f>TRUNC(F56,5)</f>
        <v>0.11448999999999999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</row>
    <row r="57" spans="1:48" ht="40.5" customHeight="1" thickBot="1">
      <c r="A57" s="53"/>
      <c r="B57" s="54" t="s">
        <v>64</v>
      </c>
      <c r="C57" s="55"/>
      <c r="D57" s="55"/>
      <c r="E57" s="55"/>
      <c r="F57" s="56"/>
      <c r="G57" s="57"/>
      <c r="H57" s="10"/>
    </row>
    <row r="58" spans="1:48" ht="74.25" customHeight="1"/>
    <row r="59" spans="1:48" ht="22.5" customHeight="1"/>
    <row r="61" spans="1:48">
      <c r="I61" s="58"/>
      <c r="J61" s="58"/>
      <c r="K61" s="58"/>
    </row>
    <row r="62" spans="1:48">
      <c r="I62" s="59"/>
    </row>
    <row r="63" spans="1:48">
      <c r="I63" s="60"/>
    </row>
    <row r="64" spans="1:48">
      <c r="I64" s="60"/>
    </row>
    <row r="65" spans="9:9">
      <c r="I65" s="61"/>
    </row>
    <row r="66" spans="9:9">
      <c r="I66" s="60"/>
    </row>
    <row r="67" spans="9:9">
      <c r="I67" s="60"/>
    </row>
    <row r="68" spans="9:9">
      <c r="I68" s="60"/>
    </row>
    <row r="69" spans="9:9">
      <c r="I69" s="60"/>
    </row>
    <row r="70" spans="9:9">
      <c r="I70" s="60"/>
    </row>
    <row r="73" spans="9:9">
      <c r="I73" s="58"/>
    </row>
    <row r="74" spans="9:9">
      <c r="I74" s="26"/>
    </row>
    <row r="75" spans="9:9">
      <c r="I75" s="26"/>
    </row>
    <row r="76" spans="9:9">
      <c r="I76" s="26"/>
    </row>
    <row r="77" spans="9:9">
      <c r="I77" s="26"/>
    </row>
    <row r="78" spans="9:9">
      <c r="I78" s="26"/>
    </row>
    <row r="79" spans="9:9">
      <c r="I79" s="26"/>
    </row>
    <row r="80" spans="9:9">
      <c r="I80" s="26"/>
    </row>
    <row r="81" spans="9:15">
      <c r="I81" s="26"/>
    </row>
    <row r="82" spans="9:15">
      <c r="I82" s="26"/>
    </row>
    <row r="83" spans="9:15">
      <c r="I83" s="62"/>
    </row>
    <row r="84" spans="9:15">
      <c r="I84" s="62"/>
    </row>
    <row r="85" spans="9:15">
      <c r="I85" s="62"/>
    </row>
    <row r="89" spans="9:15">
      <c r="N89" s="26"/>
      <c r="O89" s="37"/>
    </row>
    <row r="90" spans="9:15">
      <c r="N90" s="26"/>
      <c r="O90" s="37"/>
    </row>
    <row r="91" spans="9:15">
      <c r="N91" s="26"/>
      <c r="O91" s="37"/>
    </row>
    <row r="92" spans="9:15">
      <c r="N92" s="26"/>
      <c r="O92" s="37"/>
    </row>
    <row r="93" spans="9:15">
      <c r="N93" s="26"/>
      <c r="O93" s="37"/>
    </row>
    <row r="94" spans="9:15">
      <c r="N94" s="26"/>
      <c r="O94" s="37"/>
    </row>
    <row r="95" spans="9:15">
      <c r="N95" s="26"/>
      <c r="O95" s="37"/>
    </row>
    <row r="96" spans="9:15">
      <c r="N96" s="26"/>
      <c r="O96" s="37"/>
    </row>
    <row r="97" spans="14:15">
      <c r="N97" s="26"/>
      <c r="O97" s="37"/>
    </row>
    <row r="98" spans="14:15">
      <c r="N98" s="26"/>
      <c r="O98" s="37"/>
    </row>
    <row r="99" spans="14:15">
      <c r="N99" s="26"/>
      <c r="O99" s="37"/>
    </row>
    <row r="100" spans="14:15">
      <c r="N100" s="26"/>
    </row>
    <row r="101" spans="14:15">
      <c r="N101" s="26"/>
    </row>
    <row r="102" spans="14:15">
      <c r="N102" s="26"/>
    </row>
    <row r="103" spans="14:15">
      <c r="N103" s="26"/>
    </row>
    <row r="254" spans="72:76" ht="13.5" thickBot="1"/>
    <row r="255" spans="72:76">
      <c r="BT255" s="95" t="s">
        <v>35</v>
      </c>
      <c r="BU255" s="96"/>
      <c r="BV255" s="96"/>
      <c r="BW255" s="96"/>
      <c r="BX255" s="97"/>
    </row>
    <row r="256" spans="72:76">
      <c r="BT256" s="63"/>
      <c r="BU256" s="10" t="s">
        <v>36</v>
      </c>
      <c r="BV256" s="10" t="s">
        <v>37</v>
      </c>
      <c r="BW256" s="10" t="s">
        <v>38</v>
      </c>
      <c r="BX256" s="64"/>
    </row>
    <row r="257" spans="72:87">
      <c r="BT257" s="65">
        <v>100</v>
      </c>
      <c r="BU257" s="66" t="s">
        <v>39</v>
      </c>
      <c r="BV257" s="67">
        <f t="shared" ref="BV257:BV262" si="1">+BT257</f>
        <v>100</v>
      </c>
      <c r="BW257" s="68" t="s">
        <v>40</v>
      </c>
      <c r="BX257" s="64"/>
    </row>
    <row r="258" spans="72:87">
      <c r="BT258" s="65">
        <v>200</v>
      </c>
      <c r="BU258" s="66" t="s">
        <v>41</v>
      </c>
      <c r="BV258" s="67">
        <f t="shared" si="1"/>
        <v>200</v>
      </c>
      <c r="BW258" s="68" t="s">
        <v>42</v>
      </c>
      <c r="BX258" s="64"/>
    </row>
    <row r="259" spans="72:87" ht="57">
      <c r="BT259" s="65">
        <v>300</v>
      </c>
      <c r="BU259" s="69" t="s">
        <v>43</v>
      </c>
      <c r="BV259" s="67">
        <f t="shared" si="1"/>
        <v>300</v>
      </c>
      <c r="BW259" s="68" t="s">
        <v>44</v>
      </c>
      <c r="BX259" s="64"/>
    </row>
    <row r="260" spans="72:87" ht="57">
      <c r="BT260" s="65">
        <v>400</v>
      </c>
      <c r="BU260" s="69" t="s">
        <v>6</v>
      </c>
      <c r="BV260" s="67">
        <f t="shared" si="1"/>
        <v>400</v>
      </c>
      <c r="BW260" s="68" t="s">
        <v>45</v>
      </c>
      <c r="BX260" s="64"/>
    </row>
    <row r="261" spans="72:87">
      <c r="BT261" s="65">
        <v>500</v>
      </c>
      <c r="BU261" s="66" t="s">
        <v>46</v>
      </c>
      <c r="BV261" s="67">
        <f t="shared" si="1"/>
        <v>500</v>
      </c>
      <c r="BW261" s="68" t="s">
        <v>47</v>
      </c>
      <c r="BX261" s="64"/>
    </row>
    <row r="262" spans="72:87" ht="25.5">
      <c r="BT262" s="65">
        <v>600</v>
      </c>
      <c r="BU262" s="66" t="s">
        <v>48</v>
      </c>
      <c r="BV262" s="67">
        <f t="shared" si="1"/>
        <v>600</v>
      </c>
      <c r="BW262" s="68" t="s">
        <v>49</v>
      </c>
      <c r="BX262" s="64"/>
    </row>
    <row r="263" spans="72:87">
      <c r="BT263" s="65"/>
      <c r="BU263" s="67"/>
      <c r="BV263" s="67"/>
      <c r="BW263" s="68"/>
      <c r="BX263" s="64"/>
    </row>
    <row r="264" spans="72:87">
      <c r="BT264" s="70"/>
      <c r="BU264" s="68"/>
      <c r="BV264" s="68"/>
      <c r="BW264" s="68"/>
      <c r="BX264" s="64"/>
    </row>
    <row r="265" spans="72:87">
      <c r="BT265" s="70"/>
      <c r="BU265" s="68"/>
      <c r="BV265" s="68"/>
      <c r="BW265" s="68"/>
      <c r="BX265" s="64"/>
      <c r="CF265" s="1" t="s">
        <v>1</v>
      </c>
      <c r="CG265" s="1" t="s">
        <v>50</v>
      </c>
      <c r="CH265" s="1" t="s">
        <v>51</v>
      </c>
    </row>
    <row r="266" spans="72:87">
      <c r="BT266" s="63"/>
      <c r="BU266" s="10"/>
      <c r="BV266" s="10"/>
      <c r="BW266" s="10"/>
      <c r="BX266" s="64"/>
      <c r="CE266" s="1" t="s">
        <v>52</v>
      </c>
      <c r="CF266" s="37">
        <v>6.4999999999999997E-3</v>
      </c>
      <c r="CG266" s="71">
        <v>0.03</v>
      </c>
      <c r="CH266" s="1" t="s">
        <v>53</v>
      </c>
      <c r="CI266" s="37" t="e">
        <f>(#REF!+#REF!)+C24</f>
        <v>#REF!</v>
      </c>
    </row>
    <row r="267" spans="72:87">
      <c r="BT267" s="63"/>
      <c r="BU267" s="10"/>
      <c r="BV267" s="10"/>
      <c r="BW267" s="10"/>
      <c r="BX267" s="64"/>
      <c r="CF267" s="37">
        <v>1.6500000000000001E-2</v>
      </c>
      <c r="CG267" s="37">
        <v>7.5999999999999998E-2</v>
      </c>
      <c r="CH267" s="1" t="s">
        <v>54</v>
      </c>
      <c r="CI267" s="37" t="e">
        <f>(#REF!+#REF!)*#REF!+C24</f>
        <v>#REF!</v>
      </c>
    </row>
    <row r="268" spans="72:87">
      <c r="BT268" s="63"/>
      <c r="BU268" s="10"/>
      <c r="BV268" s="10"/>
      <c r="BW268" s="10"/>
      <c r="BX268" s="64"/>
    </row>
    <row r="269" spans="72:87">
      <c r="BT269" s="72"/>
      <c r="BU269" s="73"/>
      <c r="BV269" s="73"/>
      <c r="BW269" s="10"/>
      <c r="BX269" s="64"/>
    </row>
    <row r="270" spans="72:87">
      <c r="BT270" s="63"/>
      <c r="BU270" s="10"/>
      <c r="BV270" s="10"/>
      <c r="BW270" s="10"/>
      <c r="BX270" s="64"/>
    </row>
    <row r="271" spans="72:87" ht="13.5" thickBot="1">
      <c r="BT271" s="63"/>
      <c r="BU271" s="10"/>
      <c r="BV271" s="10"/>
      <c r="BW271" s="10"/>
      <c r="BX271" s="64"/>
      <c r="CD271" s="1">
        <f>BT257</f>
        <v>100</v>
      </c>
      <c r="CE271" s="91" t="str">
        <f>BU257</f>
        <v>Construção de edificios</v>
      </c>
      <c r="CF271" s="91"/>
      <c r="CG271" s="91"/>
      <c r="CH271" s="91"/>
    </row>
    <row r="272" spans="72:87" ht="15" thickBot="1">
      <c r="BT272" s="63"/>
      <c r="BU272" s="10"/>
      <c r="BV272" s="10"/>
      <c r="BW272" s="10"/>
      <c r="BX272" s="64"/>
      <c r="CD272" s="1">
        <f>+CD271+1</f>
        <v>101</v>
      </c>
      <c r="CE272" s="74" t="s">
        <v>25</v>
      </c>
      <c r="CF272" s="75">
        <v>0.03</v>
      </c>
      <c r="CG272" s="75">
        <v>0.04</v>
      </c>
      <c r="CH272" s="75">
        <v>5.5E-2</v>
      </c>
    </row>
    <row r="273" spans="72:86" ht="15" thickBot="1">
      <c r="BT273" s="63"/>
      <c r="BU273" s="10"/>
      <c r="BV273" s="10"/>
      <c r="BW273" s="10"/>
      <c r="BX273" s="64"/>
      <c r="CD273" s="1">
        <f>+CD272+1</f>
        <v>102</v>
      </c>
      <c r="CE273" s="74" t="s">
        <v>26</v>
      </c>
      <c r="CF273" s="75">
        <v>8.0000000000000002E-3</v>
      </c>
      <c r="CG273" s="75">
        <v>8.0000000000000002E-3</v>
      </c>
      <c r="CH273" s="75">
        <v>0.01</v>
      </c>
    </row>
    <row r="274" spans="72:86" ht="15" thickBot="1">
      <c r="BT274" s="63"/>
      <c r="BU274" s="10"/>
      <c r="BV274" s="10"/>
      <c r="BW274" s="10"/>
      <c r="BX274" s="64"/>
      <c r="CD274" s="1">
        <f>+CD273+1</f>
        <v>103</v>
      </c>
      <c r="CE274" s="74" t="s">
        <v>0</v>
      </c>
      <c r="CF274" s="75">
        <v>9.7000000000000003E-3</v>
      </c>
      <c r="CG274" s="75">
        <v>1.2699999999999999E-2</v>
      </c>
      <c r="CH274" s="75">
        <v>1.2699999999999999E-2</v>
      </c>
    </row>
    <row r="275" spans="72:86" ht="15" thickBot="1">
      <c r="BT275" s="72"/>
      <c r="BU275" s="73"/>
      <c r="BV275" s="73"/>
      <c r="BW275" s="10"/>
      <c r="BX275" s="64"/>
      <c r="CD275" s="1">
        <f>+CD274+1</f>
        <v>104</v>
      </c>
      <c r="CE275" s="74" t="s">
        <v>27</v>
      </c>
      <c r="CF275" s="75">
        <v>5.8999999999999999E-3</v>
      </c>
      <c r="CG275" s="75">
        <v>1.23E-2</v>
      </c>
      <c r="CH275" s="75">
        <v>1.3899999999999999E-2</v>
      </c>
    </row>
    <row r="276" spans="72:86" ht="15" thickBot="1">
      <c r="BT276" s="63"/>
      <c r="BU276" s="10"/>
      <c r="BV276" s="10"/>
      <c r="BW276" s="10"/>
      <c r="BX276" s="64"/>
      <c r="CD276" s="1">
        <f>+CD275+1</f>
        <v>105</v>
      </c>
      <c r="CE276" s="74" t="s">
        <v>28</v>
      </c>
      <c r="CF276" s="75">
        <v>6.1600000000000002E-2</v>
      </c>
      <c r="CG276" s="75">
        <v>7.3999999999999996E-2</v>
      </c>
      <c r="CH276" s="75">
        <v>8.9599999999999999E-2</v>
      </c>
    </row>
    <row r="277" spans="72:86">
      <c r="BT277" s="63"/>
      <c r="BU277" s="10"/>
      <c r="BV277" s="10"/>
      <c r="BW277" s="10"/>
      <c r="BX277" s="64"/>
    </row>
    <row r="278" spans="72:86">
      <c r="BT278" s="63"/>
      <c r="BU278" s="10"/>
      <c r="BV278" s="10"/>
      <c r="BW278" s="10"/>
      <c r="BX278" s="64"/>
    </row>
    <row r="279" spans="72:86" ht="13.5" thickBot="1">
      <c r="BT279" s="63"/>
      <c r="BU279" s="10"/>
      <c r="BV279" s="10"/>
      <c r="BW279" s="10"/>
      <c r="BX279" s="64"/>
      <c r="CD279" s="1">
        <f>BT258</f>
        <v>200</v>
      </c>
      <c r="CE279" s="91" t="str">
        <f>BU258</f>
        <v>Construção de rodovias e ferrovias</v>
      </c>
      <c r="CF279" s="91"/>
      <c r="CG279" s="91"/>
      <c r="CH279" s="91"/>
    </row>
    <row r="280" spans="72:86" ht="15" thickBot="1">
      <c r="BT280" s="63"/>
      <c r="BU280" s="10"/>
      <c r="BV280" s="10"/>
      <c r="BW280" s="10"/>
      <c r="BX280" s="64"/>
      <c r="CD280" s="1">
        <f>+CD279+1</f>
        <v>201</v>
      </c>
      <c r="CE280" s="74" t="s">
        <v>25</v>
      </c>
      <c r="CF280" s="75">
        <v>3.7999999999999999E-2</v>
      </c>
      <c r="CG280" s="75">
        <v>4.0099999999999997E-2</v>
      </c>
      <c r="CH280" s="75">
        <v>4.6699999999999998E-2</v>
      </c>
    </row>
    <row r="281" spans="72:86" ht="15" thickBot="1">
      <c r="BT281" s="63"/>
      <c r="BU281" s="10"/>
      <c r="BV281" s="10"/>
      <c r="BW281" s="10"/>
      <c r="BX281" s="64"/>
      <c r="CD281" s="1">
        <f>+CD280+1</f>
        <v>202</v>
      </c>
      <c r="CE281" s="74" t="s">
        <v>26</v>
      </c>
      <c r="CF281" s="75">
        <v>3.2000000000000002E-3</v>
      </c>
      <c r="CG281" s="75">
        <v>4.0000000000000001E-3</v>
      </c>
      <c r="CH281" s="75">
        <v>7.4000000000000003E-3</v>
      </c>
    </row>
    <row r="282" spans="72:86" ht="15" thickBot="1">
      <c r="BT282" s="95"/>
      <c r="BU282" s="96"/>
      <c r="BV282" s="96"/>
      <c r="BW282" s="96"/>
      <c r="BX282" s="97"/>
      <c r="CD282" s="1">
        <f>+CD281+1</f>
        <v>203</v>
      </c>
      <c r="CE282" s="74" t="s">
        <v>0</v>
      </c>
      <c r="CF282" s="75">
        <v>5.0000000000000001E-3</v>
      </c>
      <c r="CG282" s="75">
        <v>5.5999999999999999E-3</v>
      </c>
      <c r="CH282" s="75">
        <v>9.7000000000000003E-3</v>
      </c>
    </row>
    <row r="283" spans="72:86" ht="15" thickBot="1">
      <c r="BT283" s="63"/>
      <c r="BU283" s="10"/>
      <c r="BV283" s="10"/>
      <c r="BW283" s="10"/>
      <c r="BX283" s="64"/>
      <c r="CD283" s="1">
        <f>+CD282+1</f>
        <v>204</v>
      </c>
      <c r="CE283" s="74" t="s">
        <v>27</v>
      </c>
      <c r="CF283" s="75">
        <v>1.0200000000000001E-2</v>
      </c>
      <c r="CG283" s="75">
        <v>1.11E-2</v>
      </c>
      <c r="CH283" s="75">
        <v>1.21E-2</v>
      </c>
    </row>
    <row r="284" spans="72:86" ht="15" thickBot="1">
      <c r="BT284" s="63"/>
      <c r="BU284" s="10"/>
      <c r="BV284" s="10"/>
      <c r="BW284" s="10"/>
      <c r="BX284" s="64"/>
      <c r="CD284" s="1">
        <f>+CD283+1</f>
        <v>205</v>
      </c>
      <c r="CE284" s="74" t="s">
        <v>28</v>
      </c>
      <c r="CF284" s="75">
        <v>6.6400000000000001E-2</v>
      </c>
      <c r="CG284" s="75">
        <v>7.2999999999999995E-2</v>
      </c>
      <c r="CH284" s="75">
        <v>8.6900000000000005E-2</v>
      </c>
    </row>
    <row r="285" spans="72:86">
      <c r="BT285" s="63"/>
      <c r="BU285" s="10"/>
      <c r="BV285" s="10"/>
      <c r="BW285" s="10"/>
      <c r="BX285" s="64"/>
    </row>
    <row r="286" spans="72:86" ht="13.5" thickBot="1">
      <c r="BT286" s="76"/>
      <c r="BU286" s="77"/>
      <c r="BV286" s="77"/>
      <c r="BW286" s="77"/>
      <c r="BX286" s="78"/>
    </row>
    <row r="287" spans="72:86" ht="13.5" thickBot="1">
      <c r="BT287" s="95"/>
      <c r="BU287" s="96"/>
      <c r="BV287" s="96"/>
      <c r="BW287" s="96"/>
      <c r="BX287" s="97"/>
      <c r="CD287" s="1">
        <f>BT259</f>
        <v>300</v>
      </c>
      <c r="CE287" s="91" t="str">
        <f>BU259</f>
        <v>Construção de Redes de Abastecimento de Água, Coleta de Esgoto e Construções Correlatas</v>
      </c>
      <c r="CF287" s="91"/>
      <c r="CG287" s="91"/>
      <c r="CH287" s="91"/>
    </row>
    <row r="288" spans="72:86" ht="15" thickBot="1">
      <c r="BT288" s="92"/>
      <c r="BU288" s="93"/>
      <c r="BV288" s="93"/>
      <c r="BW288" s="93"/>
      <c r="BX288" s="94"/>
      <c r="CD288" s="1">
        <f>+CD287+1</f>
        <v>301</v>
      </c>
      <c r="CE288" s="79" t="s">
        <v>25</v>
      </c>
      <c r="CF288" s="80">
        <v>3.4299999999999997E-2</v>
      </c>
      <c r="CG288" s="80">
        <v>4.9299999999999997E-2</v>
      </c>
      <c r="CH288" s="80">
        <v>6.7100000000000007E-2</v>
      </c>
    </row>
    <row r="289" spans="72:86" ht="15" thickBot="1">
      <c r="BT289" s="92"/>
      <c r="BU289" s="93"/>
      <c r="BV289" s="93"/>
      <c r="BW289" s="93"/>
      <c r="BX289" s="94"/>
      <c r="CD289" s="1">
        <f>+CD288+1</f>
        <v>302</v>
      </c>
      <c r="CE289" s="74" t="s">
        <v>26</v>
      </c>
      <c r="CF289" s="75">
        <v>2.8E-3</v>
      </c>
      <c r="CG289" s="75">
        <v>4.8999999999999998E-3</v>
      </c>
      <c r="CH289" s="75">
        <v>7.4999999999999997E-3</v>
      </c>
    </row>
    <row r="290" spans="72:86" ht="15" thickBot="1">
      <c r="BT290" s="81"/>
      <c r="BU290" s="82"/>
      <c r="BV290" s="83"/>
      <c r="BW290" s="83"/>
      <c r="BX290" s="84"/>
      <c r="CD290" s="1">
        <f>+CD289+1</f>
        <v>303</v>
      </c>
      <c r="CE290" s="74" t="s">
        <v>0</v>
      </c>
      <c r="CF290" s="75">
        <v>0.01</v>
      </c>
      <c r="CG290" s="75">
        <v>1.3899999999999999E-2</v>
      </c>
      <c r="CH290" s="75">
        <v>1.7399999999999999E-2</v>
      </c>
    </row>
    <row r="291" spans="72:86" ht="15" thickBot="1">
      <c r="BT291" s="63"/>
      <c r="BU291" s="10"/>
      <c r="BV291" s="10"/>
      <c r="BW291" s="10"/>
      <c r="BX291" s="64"/>
      <c r="CD291" s="1">
        <f>+CD290+1</f>
        <v>304</v>
      </c>
      <c r="CE291" s="74" t="s">
        <v>27</v>
      </c>
      <c r="CF291" s="75">
        <v>9.4000000000000004E-3</v>
      </c>
      <c r="CG291" s="75">
        <v>9.9000000000000008E-3</v>
      </c>
      <c r="CH291" s="75">
        <v>1.17E-2</v>
      </c>
    </row>
    <row r="292" spans="72:86" ht="15" thickBot="1">
      <c r="BT292" s="76"/>
      <c r="BU292" s="77"/>
      <c r="BV292" s="77"/>
      <c r="BW292" s="77"/>
      <c r="BX292" s="78"/>
      <c r="CD292" s="1">
        <f>+CD291+1</f>
        <v>305</v>
      </c>
      <c r="CE292" s="74" t="s">
        <v>28</v>
      </c>
      <c r="CF292" s="75">
        <v>6.7400000000000002E-2</v>
      </c>
      <c r="CG292" s="75">
        <v>8.0399999999999999E-2</v>
      </c>
      <c r="CH292" s="75">
        <v>9.4E-2</v>
      </c>
    </row>
    <row r="293" spans="72:86">
      <c r="BT293" s="95"/>
      <c r="BU293" s="96"/>
      <c r="BV293" s="96"/>
      <c r="BW293" s="96"/>
      <c r="BX293" s="97"/>
    </row>
    <row r="294" spans="72:86" ht="13.5" thickBot="1">
      <c r="BT294" s="85"/>
      <c r="BU294" s="86" t="s">
        <v>55</v>
      </c>
      <c r="BV294" s="86" t="s">
        <v>56</v>
      </c>
      <c r="BW294" s="86" t="s">
        <v>57</v>
      </c>
      <c r="BX294" s="86" t="s">
        <v>58</v>
      </c>
      <c r="CD294" s="1">
        <f>BT260</f>
        <v>400</v>
      </c>
      <c r="CE294" s="91" t="str">
        <f>BU260</f>
        <v>Construção e Manutenção de Estações e Redes de Distribuição de Energia Elétrica</v>
      </c>
      <c r="CF294" s="91"/>
      <c r="CG294" s="91"/>
      <c r="CH294" s="91"/>
    </row>
    <row r="295" spans="72:86" ht="15" thickBot="1">
      <c r="BT295" s="85" t="s">
        <v>59</v>
      </c>
      <c r="BU295" s="86">
        <f>VLOOKUP(C9,BU257:BV262,2,0)</f>
        <v>400</v>
      </c>
      <c r="BV295" s="87">
        <f>VLOOKUP($BU295,$BT$306:$BX$311,3,0)</f>
        <v>0.24</v>
      </c>
      <c r="BW295" s="87">
        <f>VLOOKUP($BU295,$BT$306:$BX$311,4,0)</f>
        <v>0.25840000000000002</v>
      </c>
      <c r="BX295" s="87">
        <f>VLOOKUP($BU295,$BT$306:$BX$311,5,0)</f>
        <v>0.27860000000000001</v>
      </c>
      <c r="CD295" s="1">
        <f>+CD294+1</f>
        <v>401</v>
      </c>
      <c r="CE295" s="79" t="s">
        <v>25</v>
      </c>
      <c r="CF295" s="80">
        <v>5.2900000000000003E-2</v>
      </c>
      <c r="CG295" s="80">
        <v>5.9200000000000003E-2</v>
      </c>
      <c r="CH295" s="80">
        <v>7.9299999999999995E-2</v>
      </c>
    </row>
    <row r="296" spans="72:86" ht="15" thickBot="1">
      <c r="BT296" s="88" t="s">
        <v>25</v>
      </c>
      <c r="BU296" s="86">
        <f>+BU295+1</f>
        <v>401</v>
      </c>
      <c r="BV296" s="87">
        <f>VLOOKUP($BU296,$CD$271:$CH$312,3,0)</f>
        <v>5.2900000000000003E-2</v>
      </c>
      <c r="BW296" s="87">
        <f>VLOOKUP($BU296,$CD$271:$CH$312,4,0)</f>
        <v>5.9200000000000003E-2</v>
      </c>
      <c r="BX296" s="87">
        <f>VLOOKUP($BU296,$CD$271:$CH$312,5,0)</f>
        <v>7.9299999999999995E-2</v>
      </c>
      <c r="CD296" s="1">
        <f>+CD295+1</f>
        <v>402</v>
      </c>
      <c r="CE296" s="74" t="s">
        <v>26</v>
      </c>
      <c r="CF296" s="75">
        <v>2.5000000000000001E-3</v>
      </c>
      <c r="CG296" s="75">
        <v>5.1000000000000004E-3</v>
      </c>
      <c r="CH296" s="75">
        <v>5.5999999999999999E-3</v>
      </c>
    </row>
    <row r="297" spans="72:86" ht="15" thickBot="1">
      <c r="BT297" s="88" t="s">
        <v>26</v>
      </c>
      <c r="BU297" s="86">
        <f>+BU296+1</f>
        <v>402</v>
      </c>
      <c r="BV297" s="87">
        <f>VLOOKUP($BU297,$CD$271:$CH$312,3,0)</f>
        <v>2.5000000000000001E-3</v>
      </c>
      <c r="BW297" s="87">
        <f>VLOOKUP($BU297,$CD$271:$CH$312,4,0)</f>
        <v>5.1000000000000004E-3</v>
      </c>
      <c r="BX297" s="87">
        <f>VLOOKUP($BU297,$CD$271:$CH$312,5,0)</f>
        <v>5.5999999999999999E-3</v>
      </c>
      <c r="CD297" s="1">
        <f>+CD296+1</f>
        <v>403</v>
      </c>
      <c r="CE297" s="74" t="s">
        <v>0</v>
      </c>
      <c r="CF297" s="75">
        <v>0.01</v>
      </c>
      <c r="CG297" s="75">
        <v>1.4800000000000001E-2</v>
      </c>
      <c r="CH297" s="75">
        <v>1.9699999999999999E-2</v>
      </c>
    </row>
    <row r="298" spans="72:86" ht="15" thickBot="1">
      <c r="BT298" s="88" t="s">
        <v>0</v>
      </c>
      <c r="BU298" s="86">
        <f>+BU297+1</f>
        <v>403</v>
      </c>
      <c r="BV298" s="87">
        <f>VLOOKUP($BU298,$CD$271:$CH$312,3,0)</f>
        <v>0.01</v>
      </c>
      <c r="BW298" s="87">
        <f>VLOOKUP($BU298,$CD$271:$CH$312,4,0)</f>
        <v>1.4800000000000001E-2</v>
      </c>
      <c r="BX298" s="87">
        <f>VLOOKUP($BU298,$CD$271:$CH$312,5,0)</f>
        <v>1.9699999999999999E-2</v>
      </c>
      <c r="CD298" s="1">
        <f>+CD297+1</f>
        <v>404</v>
      </c>
      <c r="CE298" s="74" t="s">
        <v>27</v>
      </c>
      <c r="CF298" s="75">
        <v>1.01E-2</v>
      </c>
      <c r="CG298" s="75">
        <v>1.0699999999999999E-2</v>
      </c>
      <c r="CH298" s="75">
        <v>1.11E-2</v>
      </c>
    </row>
    <row r="299" spans="72:86" ht="15" thickBot="1">
      <c r="BT299" s="88" t="s">
        <v>27</v>
      </c>
      <c r="BU299" s="86">
        <f>+BU298+1</f>
        <v>404</v>
      </c>
      <c r="BV299" s="87">
        <f>VLOOKUP($BU299,$CD$271:$CH$312,3,0)</f>
        <v>1.01E-2</v>
      </c>
      <c r="BW299" s="87">
        <f>VLOOKUP($BU299,$CD$271:$CH$312,4,0)</f>
        <v>1.0699999999999999E-2</v>
      </c>
      <c r="BX299" s="87">
        <f>VLOOKUP($BU299,$CD$271:$CH$312,5,0)</f>
        <v>1.11E-2</v>
      </c>
      <c r="CD299" s="1">
        <f>+CD298+1</f>
        <v>405</v>
      </c>
      <c r="CE299" s="74" t="s">
        <v>28</v>
      </c>
      <c r="CF299" s="75">
        <v>0.08</v>
      </c>
      <c r="CG299" s="75">
        <v>8.3099999999999993E-2</v>
      </c>
      <c r="CH299" s="75">
        <v>9.5100000000000004E-2</v>
      </c>
    </row>
    <row r="300" spans="72:86" ht="15" thickBot="1">
      <c r="BT300" s="88" t="s">
        <v>28</v>
      </c>
      <c r="BU300" s="86">
        <f>+BU299+1</f>
        <v>405</v>
      </c>
      <c r="BV300" s="87">
        <f>VLOOKUP($BU300,$CD$271:$CH$312,3,0)</f>
        <v>0.08</v>
      </c>
      <c r="BW300" s="87">
        <f>VLOOKUP($BU300,$CD$271:$CH$312,4,0)</f>
        <v>8.3099999999999993E-2</v>
      </c>
      <c r="BX300" s="87">
        <f>VLOOKUP($BU300,$CD$271:$CH$312,5,0)</f>
        <v>9.5100000000000004E-2</v>
      </c>
      <c r="CD300" s="1">
        <f>BT261</f>
        <v>500</v>
      </c>
      <c r="CE300" s="91" t="str">
        <f>BU261</f>
        <v>Portuárias, Marítimas e Fluviais</v>
      </c>
      <c r="CF300" s="91"/>
      <c r="CG300" s="91"/>
      <c r="CH300" s="91"/>
    </row>
    <row r="301" spans="72:86" ht="15" thickBot="1">
      <c r="BT301" s="63"/>
      <c r="BU301" s="10"/>
      <c r="BV301" s="10"/>
      <c r="BW301" s="10"/>
      <c r="BX301" s="64"/>
      <c r="CD301" s="1">
        <f>+CD300+1</f>
        <v>501</v>
      </c>
      <c r="CE301" s="79" t="s">
        <v>25</v>
      </c>
      <c r="CF301" s="80">
        <v>0.04</v>
      </c>
      <c r="CG301" s="80">
        <v>5.5199999999999999E-2</v>
      </c>
      <c r="CH301" s="80">
        <v>7.85E-2</v>
      </c>
    </row>
    <row r="302" spans="72:86" ht="15" thickBot="1">
      <c r="CD302" s="1">
        <f>+CD301+1</f>
        <v>502</v>
      </c>
      <c r="CE302" s="74" t="s">
        <v>26</v>
      </c>
      <c r="CF302" s="75">
        <v>8.0999999999999996E-3</v>
      </c>
      <c r="CG302" s="75">
        <v>1.2200000000000001E-2</v>
      </c>
      <c r="CH302" s="75">
        <v>1.9900000000000001E-2</v>
      </c>
    </row>
    <row r="303" spans="72:86" ht="15" thickBot="1">
      <c r="CD303" s="1">
        <f>+CD302+1</f>
        <v>503</v>
      </c>
      <c r="CE303" s="74" t="s">
        <v>0</v>
      </c>
      <c r="CF303" s="75">
        <v>1.46E-2</v>
      </c>
      <c r="CG303" s="75">
        <v>2.3199999999999998E-2</v>
      </c>
      <c r="CH303" s="75">
        <v>3.1600000000000003E-2</v>
      </c>
    </row>
    <row r="304" spans="72:86" ht="15" thickBot="1">
      <c r="CD304" s="1">
        <f>+CD303+1</f>
        <v>504</v>
      </c>
      <c r="CE304" s="74" t="s">
        <v>27</v>
      </c>
      <c r="CF304" s="75">
        <v>9.4000000000000004E-3</v>
      </c>
      <c r="CG304" s="75">
        <v>1.0200000000000001E-2</v>
      </c>
      <c r="CH304" s="75">
        <v>1.3299999999999999E-2</v>
      </c>
    </row>
    <row r="305" spans="72:86" ht="15" thickBot="1">
      <c r="BV305" s="89" t="s">
        <v>60</v>
      </c>
      <c r="BW305" s="90" t="s">
        <v>57</v>
      </c>
      <c r="BX305" s="90" t="s">
        <v>61</v>
      </c>
      <c r="CD305" s="1">
        <f>+CD304+1</f>
        <v>505</v>
      </c>
      <c r="CE305" s="74" t="s">
        <v>28</v>
      </c>
      <c r="CF305" s="75">
        <v>7.1400000000000005E-2</v>
      </c>
      <c r="CG305" s="75">
        <v>8.4000000000000005E-2</v>
      </c>
      <c r="CH305" s="75">
        <v>0.1043</v>
      </c>
    </row>
    <row r="306" spans="72:86" ht="15" thickBot="1">
      <c r="BT306" s="1">
        <f>BT257</f>
        <v>100</v>
      </c>
      <c r="BU306" s="79" t="str">
        <f t="shared" ref="BU306:BU311" si="2">VLOOKUP(BT306,BT257:BU262,2,0)</f>
        <v>Construção de edificios</v>
      </c>
      <c r="BV306" s="80">
        <v>0.2034</v>
      </c>
      <c r="BW306" s="80">
        <v>0.22120000000000001</v>
      </c>
      <c r="BX306" s="80">
        <v>0.25</v>
      </c>
    </row>
    <row r="307" spans="72:86" ht="29.25" thickBot="1">
      <c r="BT307" s="1">
        <v>200</v>
      </c>
      <c r="BU307" s="79" t="str">
        <f t="shared" si="2"/>
        <v>Construção de rodovias e ferrovias</v>
      </c>
      <c r="BV307" s="75">
        <v>0.19600000000000001</v>
      </c>
      <c r="BW307" s="75">
        <v>0.2097</v>
      </c>
      <c r="BX307" s="75">
        <v>0.24229999999999999</v>
      </c>
      <c r="CD307" s="1">
        <f>BT262</f>
        <v>600</v>
      </c>
      <c r="CE307" s="91" t="str">
        <f>BU262</f>
        <v>Fornecimento de Materiais e Equipamentos</v>
      </c>
      <c r="CF307" s="91"/>
      <c r="CG307" s="91"/>
      <c r="CH307" s="91"/>
    </row>
    <row r="308" spans="72:86" ht="57.75" thickBot="1">
      <c r="BT308" s="1">
        <f>BT259</f>
        <v>300</v>
      </c>
      <c r="BU308" s="79" t="str">
        <f t="shared" si="2"/>
        <v>Construção de Redes de Abastecimento de Água, Coleta de Esgoto e Construções Correlatas</v>
      </c>
      <c r="BV308" s="75">
        <v>0.20760000000000001</v>
      </c>
      <c r="BW308" s="75">
        <v>0.24179999999999999</v>
      </c>
      <c r="BX308" s="75">
        <v>0.26440000000000002</v>
      </c>
      <c r="CD308" s="1">
        <f>+CD307+1</f>
        <v>601</v>
      </c>
      <c r="CE308" s="79" t="s">
        <v>25</v>
      </c>
      <c r="CF308" s="80">
        <v>1.4999999999999999E-2</v>
      </c>
      <c r="CG308" s="80">
        <v>3.4500000000000003E-2</v>
      </c>
      <c r="CH308" s="80">
        <v>4.4900000000000002E-2</v>
      </c>
    </row>
    <row r="309" spans="72:86" ht="57.75" thickBot="1">
      <c r="BT309" s="1">
        <v>400</v>
      </c>
      <c r="BU309" s="79" t="str">
        <f t="shared" si="2"/>
        <v>Construção e Manutenção de Estações e Redes de Distribuição de Energia Elétrica</v>
      </c>
      <c r="BV309" s="75">
        <v>0.24</v>
      </c>
      <c r="BW309" s="75">
        <v>0.25840000000000002</v>
      </c>
      <c r="BX309" s="75">
        <v>0.27860000000000001</v>
      </c>
      <c r="CD309" s="1">
        <f>+CD308+1</f>
        <v>602</v>
      </c>
      <c r="CE309" s="74" t="s">
        <v>26</v>
      </c>
      <c r="CF309" s="75">
        <v>3.0000000000000001E-3</v>
      </c>
      <c r="CG309" s="75">
        <v>4.7999999999999996E-3</v>
      </c>
      <c r="CH309" s="75">
        <v>8.2000000000000007E-3</v>
      </c>
    </row>
    <row r="310" spans="72:86" ht="29.25" thickBot="1">
      <c r="BT310" s="1">
        <v>500</v>
      </c>
      <c r="BU310" s="79" t="str">
        <f t="shared" si="2"/>
        <v>Portuárias, Marítimas e Fluviais</v>
      </c>
      <c r="BV310" s="75">
        <v>0.22800000000000001</v>
      </c>
      <c r="BW310" s="75">
        <v>0.27479999999999999</v>
      </c>
      <c r="BX310" s="75">
        <v>0.3095</v>
      </c>
      <c r="CD310" s="1">
        <f>+CD309+1</f>
        <v>603</v>
      </c>
      <c r="CE310" s="74" t="s">
        <v>0</v>
      </c>
      <c r="CF310" s="75">
        <v>5.5999999999999999E-3</v>
      </c>
      <c r="CG310" s="75">
        <v>8.5000000000000006E-3</v>
      </c>
      <c r="CH310" s="75">
        <v>8.8999999999999999E-3</v>
      </c>
    </row>
    <row r="311" spans="72:86" ht="29.25" thickBot="1">
      <c r="BT311" s="1">
        <v>600</v>
      </c>
      <c r="BU311" s="79" t="str">
        <f t="shared" si="2"/>
        <v>Fornecimento de Materiais e Equipamentos</v>
      </c>
      <c r="BV311" s="75">
        <v>0.111</v>
      </c>
      <c r="BW311" s="75">
        <v>0.14019999999999999</v>
      </c>
      <c r="BX311" s="75">
        <v>0.16800000000000001</v>
      </c>
      <c r="CD311" s="1">
        <f>+CD310+1</f>
        <v>604</v>
      </c>
      <c r="CE311" s="74" t="s">
        <v>27</v>
      </c>
      <c r="CF311" s="75">
        <v>8.5000000000000006E-3</v>
      </c>
      <c r="CG311" s="75">
        <v>8.5000000000000006E-3</v>
      </c>
      <c r="CH311" s="75">
        <v>1.11E-2</v>
      </c>
    </row>
    <row r="312" spans="72:86" ht="15" thickBot="1">
      <c r="CD312" s="1">
        <f>+CD311+1</f>
        <v>605</v>
      </c>
      <c r="CE312" s="74" t="s">
        <v>28</v>
      </c>
      <c r="CF312" s="75">
        <v>3.5000000000000003E-2</v>
      </c>
      <c r="CG312" s="75">
        <v>5.11E-2</v>
      </c>
      <c r="CH312" s="75">
        <v>6.2199999999999998E-2</v>
      </c>
    </row>
  </sheetData>
  <mergeCells count="33">
    <mergeCell ref="A1:G1"/>
    <mergeCell ref="B5:F5"/>
    <mergeCell ref="B7:F7"/>
    <mergeCell ref="C9:F9"/>
    <mergeCell ref="B15:F15"/>
    <mergeCell ref="A3:G3"/>
    <mergeCell ref="A2:G2"/>
    <mergeCell ref="D19:F19"/>
    <mergeCell ref="K19:AV20"/>
    <mergeCell ref="D21:F21"/>
    <mergeCell ref="D22:F22"/>
    <mergeCell ref="D26:E26"/>
    <mergeCell ref="B28:F28"/>
    <mergeCell ref="B31:F31"/>
    <mergeCell ref="B32:F32"/>
    <mergeCell ref="E46:F46"/>
    <mergeCell ref="B47:F47"/>
    <mergeCell ref="B52:F52"/>
    <mergeCell ref="B54:D54"/>
    <mergeCell ref="E54:F54"/>
    <mergeCell ref="D56:E56"/>
    <mergeCell ref="BT255:BX255"/>
    <mergeCell ref="CE271:CH271"/>
    <mergeCell ref="CE279:CH279"/>
    <mergeCell ref="BT282:BX282"/>
    <mergeCell ref="BT287:BX287"/>
    <mergeCell ref="CE287:CH287"/>
    <mergeCell ref="CE307:CH307"/>
    <mergeCell ref="BT288:BX288"/>
    <mergeCell ref="BT289:BX289"/>
    <mergeCell ref="BT293:BX293"/>
    <mergeCell ref="CE294:CH294"/>
    <mergeCell ref="CE300:CH300"/>
  </mergeCells>
  <conditionalFormatting sqref="F34:F38">
    <cfRule type="cellIs" dxfId="3" priority="1" stopIfTrue="1" operator="between">
      <formula>$C34</formula>
      <formula>$E34</formula>
    </cfRule>
  </conditionalFormatting>
  <conditionalFormatting sqref="B52:D56 E52:F53 E55:F56">
    <cfRule type="expression" dxfId="2" priority="2" stopIfTrue="1">
      <formula>OR($F$11="NÃO",$F$11="")</formula>
    </cfRule>
  </conditionalFormatting>
  <conditionalFormatting sqref="E46:F46">
    <cfRule type="expression" dxfId="1" priority="3" stopIfTrue="1">
      <formula>$F$11="SIM"</formula>
    </cfRule>
  </conditionalFormatting>
  <conditionalFormatting sqref="E54:F54">
    <cfRule type="expression" dxfId="0" priority="4" stopIfTrue="1">
      <formula>OR($F$11="NÃO",$F$11="")</formula>
    </cfRule>
  </conditionalFormatting>
  <dataValidations count="5">
    <dataValidation type="decimal" allowBlank="1" showInputMessage="1" showErrorMessage="1" sqref="F40">
      <formula1>C40</formula1>
      <formula2>E40</formula2>
    </dataValidation>
    <dataValidation type="decimal" allowBlank="1" showInputMessage="1" showErrorMessage="1" errorTitle="FORA DO INTERVALO" error="Deve-se adotar valor entre o 1º e 3º quartil" sqref="F34:F38">
      <formula1>C34</formula1>
      <formula2>E34</formula2>
    </dataValidation>
    <dataValidation type="list" allowBlank="1" showInputMessage="1" showErrorMessage="1" sqref="F11">
      <formula1>"SIM, NÃO"</formula1>
    </dataValidation>
    <dataValidation type="list" allowBlank="1" showInputMessage="1" showErrorMessage="1" sqref="C9:F9">
      <formula1>$BU$257:$BU$262</formula1>
    </dataValidation>
    <dataValidation type="list" allowBlank="1" showInputMessage="1" showErrorMessage="1" sqref="E20:F20">
      <formula1>$CE$266:$CE$267</formula1>
    </dataValidation>
  </dataValidations>
  <printOptions horizontalCentered="1" gridLines="1"/>
  <pageMargins left="0.98425196850393704" right="0.78740157480314965" top="1.7716535433070868" bottom="0.78740157480314965" header="0.31496062992125984" footer="0.31496062992125984"/>
  <pageSetup paperSize="9" scale="85" orientation="portrait" r:id="rId1"/>
  <headerFooter>
    <oddFooter>&amp;RPágina &amp;P de &amp;N</oddFooter>
  </headerFooter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BDI</vt:lpstr>
      <vt:lpstr>BDI!Area_de_impressao</vt:lpstr>
      <vt:lpstr>BDI!Titulos_de_impressao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Mirna</cp:lastModifiedBy>
  <cp:lastPrinted>2018-10-23T09:59:32Z</cp:lastPrinted>
  <dcterms:created xsi:type="dcterms:W3CDTF">2003-03-13T20:31:18Z</dcterms:created>
  <dcterms:modified xsi:type="dcterms:W3CDTF">2018-11-05T14:29:43Z</dcterms:modified>
</cp:coreProperties>
</file>